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1C46E299-66BE-47D3-8BC7-5179BC3EA494}" xr6:coauthVersionLast="47" xr6:coauthVersionMax="47" xr10:uidLastSave="{00000000-0000-0000-0000-000000000000}"/>
  <bookViews>
    <workbookView xWindow="-120" yWindow="-120" windowWidth="20730" windowHeight="11160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<sst xmlns="http://schemas.openxmlformats.org/spreadsheetml/2006/main" count="129" uniqueCount="49">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</sst>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28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58.50236377315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3T00:00:00" maxDate="2022-07-15T00:00:00"/>
    </cacheField>
    <cacheField name="SEMANA" numFmtId="0">
      <sharedItems containsString="0" containsBlank="1" containsNumber="1" containsInteger="1" minValue="0" maxValue="29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5">
        <n v="73806173"/>
        <n v="75057723"/>
        <n v="32286935"/>
        <n v="80302322"/>
        <s v="03672577"/>
        <n v="41491172"/>
        <m/>
        <n v="48135926" u="1"/>
        <n v="77154249" u="1"/>
        <n v="44444444" u="1"/>
        <n v="42125898" u="1"/>
        <n v="76828471" u="1"/>
        <n v="40860927" u="1"/>
        <n v="74542177" u="1"/>
        <n v="43976251" u="1"/>
      </sharedItems>
    </cacheField>
    <cacheField name="OPERARIO" numFmtId="0">
      <sharedItems containsBlank="1" containsMixedTypes="1" containsNumber="1" containsInteger="1" minValue="0" maxValue="0" count="8">
        <s v="PEREZ CORDOVA BOOZ OBED"/>
        <s v="SOLIS DURAND JESSICA MARISOL"/>
        <s v="ARANDA GONZALES MELY BERTITA"/>
        <s v="ALIAGA MARIN JOSE RULY"/>
        <s v="COLMENARES IPANAQUE MARIA NERY"/>
        <s v="CONDORI LANDEO LUCY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9"/>
    </cacheField>
    <cacheField name="BONIFICACION" numFmtId="164">
      <sharedItems containsString="0" containsBlank="1" containsNumber="1" containsInteger="1" minValue="0" maxValue="72"/>
    </cacheField>
    <cacheField name="CORTE DE BOLETA" numFmtId="0">
      <sharedItems containsBlank="1" count="7">
        <s v="JULIO"/>
        <s v="JUNIO"/>
        <m/>
        <s v="BOLETA JUNIO" u="1"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6-24T00:00:00"/>
    <n v="26"/>
    <s v="JUNIO"/>
    <n v="2022"/>
    <x v="0"/>
    <x v="0"/>
    <s v="GENERICO 1.5 Lt"/>
    <n v="2"/>
    <n v="16"/>
    <x v="0"/>
  </r>
  <r>
    <d v="2022-06-29T00:00:00"/>
    <n v="27"/>
    <s v="JUNIO"/>
    <n v="2022"/>
    <x v="0"/>
    <x v="0"/>
    <s v="GENERICO 1.5 Lt"/>
    <n v="4"/>
    <n v="32"/>
    <x v="0"/>
  </r>
  <r>
    <d v="2022-06-29T00:00:00"/>
    <n v="27"/>
    <s v="JUNIO"/>
    <n v="2022"/>
    <x v="1"/>
    <x v="1"/>
    <s v="GENERICO 1.5 Lt"/>
    <n v="1"/>
    <n v="8"/>
    <x v="0"/>
  </r>
  <r>
    <d v="2022-06-30T00:00:00"/>
    <n v="27"/>
    <s v="JUNIO"/>
    <n v="2022"/>
    <x v="0"/>
    <x v="0"/>
    <s v="GENERICO 1.0Lt"/>
    <n v="1"/>
    <n v="10"/>
    <x v="0"/>
  </r>
  <r>
    <d v="2022-06-23T00:00:00"/>
    <n v="26"/>
    <s v="JUNIO"/>
    <n v="2022"/>
    <x v="2"/>
    <x v="2"/>
    <s v="GENERICO 1.5 Lt"/>
    <n v="2"/>
    <n v="16"/>
    <x v="1"/>
  </r>
  <r>
    <d v="2022-06-24T00:00:00"/>
    <n v="26"/>
    <s v="JUNIO"/>
    <n v="2022"/>
    <x v="2"/>
    <x v="2"/>
    <s v="GENERICO 1.5 Lt"/>
    <n v="2"/>
    <n v="16"/>
    <x v="0"/>
  </r>
  <r>
    <d v="2022-06-25T00:00:00"/>
    <n v="26"/>
    <s v="JUNIO"/>
    <n v="2022"/>
    <x v="2"/>
    <x v="2"/>
    <s v="GENERICO 1.5 Lt"/>
    <n v="3"/>
    <n v="24"/>
    <x v="0"/>
  </r>
  <r>
    <d v="2022-06-27T00:00:00"/>
    <n v="27"/>
    <s v="JUNIO"/>
    <n v="2022"/>
    <x v="2"/>
    <x v="2"/>
    <s v="GENERICO 1.5 Lt"/>
    <n v="3"/>
    <n v="24"/>
    <x v="0"/>
  </r>
  <r>
    <d v="2022-06-28T00:00:00"/>
    <n v="27"/>
    <s v="JUNIO"/>
    <n v="2022"/>
    <x v="2"/>
    <x v="2"/>
    <s v="GENERICO 1.5 Lt"/>
    <n v="2"/>
    <n v="16"/>
    <x v="0"/>
  </r>
  <r>
    <d v="2022-06-29T00:00:00"/>
    <n v="27"/>
    <s v="JUNIO"/>
    <n v="2022"/>
    <x v="2"/>
    <x v="2"/>
    <s v="GENERICO 1.5 Lt"/>
    <n v="2"/>
    <n v="16"/>
    <x v="0"/>
  </r>
  <r>
    <d v="2022-06-24T00:00:00"/>
    <n v="26"/>
    <s v="JUNIO"/>
    <n v="2022"/>
    <x v="3"/>
    <x v="3"/>
    <s v="GENERICO 1.5 Lt"/>
    <n v="9"/>
    <n v="72"/>
    <x v="0"/>
  </r>
  <r>
    <d v="2022-06-25T00:00:00"/>
    <n v="26"/>
    <s v="JUNIO"/>
    <n v="2022"/>
    <x v="3"/>
    <x v="3"/>
    <s v="GENERICO 1.5 Lt"/>
    <n v="9"/>
    <n v="72"/>
    <x v="0"/>
  </r>
  <r>
    <d v="2022-06-27T00:00:00"/>
    <n v="27"/>
    <s v="JUNIO"/>
    <n v="2022"/>
    <x v="3"/>
    <x v="3"/>
    <s v="GENERICO 1.5 Lt"/>
    <n v="9"/>
    <n v="72"/>
    <x v="0"/>
  </r>
  <r>
    <d v="2022-06-28T00:00:00"/>
    <n v="27"/>
    <s v="JUNIO"/>
    <n v="2022"/>
    <x v="3"/>
    <x v="3"/>
    <s v="GENERICO 1.5 Lt"/>
    <n v="9"/>
    <n v="72"/>
    <x v="0"/>
  </r>
  <r>
    <d v="2022-06-29T00:00:00"/>
    <n v="27"/>
    <s v="JUNIO"/>
    <n v="2022"/>
    <x v="3"/>
    <x v="3"/>
    <s v="GENERICO 1.5 Lt"/>
    <n v="9"/>
    <n v="72"/>
    <x v="0"/>
  </r>
  <r>
    <d v="2022-06-30T00:00:00"/>
    <n v="27"/>
    <s v="JUNIO"/>
    <n v="2022"/>
    <x v="3"/>
    <x v="3"/>
    <s v="GENERICO 1.0Lt"/>
    <n v="2"/>
    <n v="20"/>
    <x v="0"/>
  </r>
  <r>
    <d v="2022-07-01T00:00:00"/>
    <n v="27"/>
    <s v="JULIO"/>
    <n v="2022"/>
    <x v="3"/>
    <x v="3"/>
    <s v="GENERICO 1.0Lt"/>
    <n v="2"/>
    <n v="20"/>
    <x v="0"/>
  </r>
  <r>
    <d v="2022-07-08T00:00:00"/>
    <n v="28"/>
    <s v="JULIO"/>
    <n v="2022"/>
    <x v="3"/>
    <x v="3"/>
    <s v="GENERICO 1.0Lt"/>
    <n v="6"/>
    <n v="60"/>
    <x v="0"/>
  </r>
  <r>
    <d v="2022-07-09T00:00:00"/>
    <n v="28"/>
    <s v="JULIO"/>
    <n v="2022"/>
    <x v="3"/>
    <x v="3"/>
    <s v="GENERICO 1.5 Lt"/>
    <n v="3"/>
    <n v="24"/>
    <x v="0"/>
  </r>
  <r>
    <d v="2022-07-13T00:00:00"/>
    <n v="29"/>
    <s v="JULIO"/>
    <n v="2022"/>
    <x v="3"/>
    <x v="3"/>
    <s v="GENERICO 1.5 Lt"/>
    <n v="6"/>
    <n v="48"/>
    <x v="0"/>
  </r>
  <r>
    <d v="2022-07-14T00:00:00"/>
    <n v="29"/>
    <s v="JULIO"/>
    <n v="2022"/>
    <x v="3"/>
    <x v="3"/>
    <s v="GENERICO 1.5 Lt"/>
    <n v="8"/>
    <n v="64"/>
    <x v="0"/>
  </r>
  <r>
    <d v="2022-06-25T00:00:00"/>
    <n v="26"/>
    <s v="JUNIO"/>
    <n v="2022"/>
    <x v="4"/>
    <x v="4"/>
    <s v="GENERICO 1.5 Lt"/>
    <n v="2"/>
    <n v="16"/>
    <x v="0"/>
  </r>
  <r>
    <d v="2022-06-27T00:00:00"/>
    <n v="27"/>
    <s v="JUNIO"/>
    <n v="2022"/>
    <x v="4"/>
    <x v="4"/>
    <s v="CocaCola 1.5 Lt"/>
    <n v="2"/>
    <n v="16"/>
    <x v="0"/>
  </r>
  <r>
    <d v="2022-06-28T00:00:00"/>
    <n v="27"/>
    <s v="JUNIO"/>
    <n v="2022"/>
    <x v="4"/>
    <x v="4"/>
    <s v="GENERICO 1.5 Lt"/>
    <n v="2"/>
    <n v="16"/>
    <x v="0"/>
  </r>
  <r>
    <d v="2022-07-13T00:00:00"/>
    <n v="29"/>
    <s v="JULIO"/>
    <n v="2022"/>
    <x v="4"/>
    <x v="4"/>
    <s v="GENERICO 1.5 Lt"/>
    <n v="1"/>
    <n v="8"/>
    <x v="0"/>
  </r>
  <r>
    <d v="2022-07-14T00:00:00"/>
    <n v="29"/>
    <s v="JULIO"/>
    <n v="2022"/>
    <x v="4"/>
    <x v="4"/>
    <s v="GENERICO 1.5 Lt"/>
    <n v="2"/>
    <n v="16"/>
    <x v="0"/>
  </r>
  <r>
    <d v="2022-06-24T00:00:00"/>
    <n v="26"/>
    <s v="JUNIO"/>
    <n v="2022"/>
    <x v="5"/>
    <x v="5"/>
    <s v="GENERICO 1.5 Lt"/>
    <n v="2"/>
    <n v="16"/>
    <x v="0"/>
  </r>
  <r>
    <d v="2022-06-25T00:00:00"/>
    <n v="26"/>
    <s v="JUNIO"/>
    <n v="2022"/>
    <x v="5"/>
    <x v="5"/>
    <s v="GENERICO 1.5 Lt"/>
    <n v="2"/>
    <n v="16"/>
    <x v="0"/>
  </r>
  <r>
    <d v="2022-06-27T00:00:00"/>
    <n v="27"/>
    <s v="JUNIO"/>
    <n v="2022"/>
    <x v="5"/>
    <x v="5"/>
    <s v="GENERICO 1.5 Lt"/>
    <n v="2"/>
    <n v="16"/>
    <x v="0"/>
  </r>
  <r>
    <d v="2022-06-28T00:00:00"/>
    <n v="27"/>
    <s v="JUNIO"/>
    <n v="2022"/>
    <x v="5"/>
    <x v="5"/>
    <s v="GENERICO 1.5 Lt"/>
    <n v="2"/>
    <n v="16"/>
    <x v="0"/>
  </r>
  <r>
    <d v="2022-06-29T00:00:00"/>
    <n v="27"/>
    <s v="JUNIO"/>
    <n v="2022"/>
    <x v="5"/>
    <x v="5"/>
    <s v="GENERICO 1.5 Lt"/>
    <n v="4"/>
    <n v="32"/>
    <x v="0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m/>
    <m/>
    <m/>
    <x v="6"/>
    <x v="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10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4"/>
        <item x="6"/>
        <item m="1" x="9"/>
        <item x="3"/>
        <item m="1" x="7"/>
        <item m="1" x="11"/>
        <item m="1" x="12"/>
        <item x="2"/>
        <item x="5"/>
        <item m="1" x="10"/>
        <item m="1" x="8"/>
        <item m="1" x="1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6"/>
        <item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h="1" x="2"/>
        <item h="1" m="1" x="4"/>
        <item h="1" m="1" x="6"/>
        <item m="1" x="5"/>
        <item m="1" x="3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7">
    <i>
      <x v="3"/>
      <x v="5"/>
    </i>
    <i>
      <x v="7"/>
      <x v="4"/>
    </i>
    <i>
      <x v="8"/>
      <x v="7"/>
    </i>
    <i>
      <x v="12"/>
      <x v="2"/>
    </i>
    <i>
      <x v="13"/>
      <x v="3"/>
    </i>
    <i>
      <x v="14"/>
      <x v="6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27">
      <pivotArea field="4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dataOnly="0" labelOnly="1" outline="0" axis="axisValues" fieldPosition="0"/>
    </format>
    <format dxfId="24">
      <pivotArea field="4" type="button" dataOnly="0" labelOnly="1" outline="0" axis="axisRow" fieldPosition="0"/>
    </format>
    <format dxfId="23">
      <pivotArea field="5" type="button" dataOnly="0" labelOnly="1" outline="0" axis="axisRow" fieldPosition="1"/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field="5" type="button" dataOnly="0" labelOnly="1" outline="0" axis="axisRow" fieldPosition="1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tabSelected="1" topLeftCell="A25" workbookViewId="0">
      <selection activeCell="E34" sqref="E34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44736</v>
      </c>
      <c r="B2" s="9">
        <f t="shared" ref="B2:B61" si="0">WEEKNUM(A2)</f>
        <v>26</v>
      </c>
      <c r="C2" s="8" t="str">
        <f t="shared" ref="C2:C61" si="1">UPPER(TEXT(A2,"MMMM"))</f>
        <v>JUNIO</v>
      </c>
      <c r="D2" s="9">
        <f t="shared" ref="D2:D61" si="2">YEAR(A2)</f>
        <v>2022</v>
      </c>
      <c r="E2" s="31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x14ac:dyDescent="0.25">
      <c r="A3" s="20">
        <v>44741</v>
      </c>
      <c r="B3" s="9">
        <f t="shared" si="0"/>
        <v>27</v>
      </c>
      <c r="C3" s="8" t="str">
        <f t="shared" si="1"/>
        <v>JUNIO</v>
      </c>
      <c r="D3" s="9">
        <f t="shared" si="2"/>
        <v>2022</v>
      </c>
      <c r="E3" s="31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x14ac:dyDescent="0.25">
      <c r="A4" s="20">
        <v>44741</v>
      </c>
      <c r="B4" s="9">
        <f t="shared" si="0"/>
        <v>27</v>
      </c>
      <c r="C4" s="8" t="str">
        <f t="shared" si="1"/>
        <v>JUNIO</v>
      </c>
      <c r="D4" s="9">
        <f t="shared" si="2"/>
        <v>2022</v>
      </c>
      <c r="E4" s="31">
        <v>75057723</v>
      </c>
      <c r="F4" s="8" t="str">
        <f>IFERROR(VLOOKUP(E4,DATOS!$I$3:$J$22,2,FALSE),0)</f>
        <v>SOLIS DURAND JESSICA MARISOL</v>
      </c>
      <c r="G4" s="11" t="s">
        <v>11</v>
      </c>
      <c r="H4" s="11">
        <v>1</v>
      </c>
      <c r="I4" s="21">
        <f>IFERROR(VLOOKUP(G4,DATOS!$A$3:$E$16,5,FALSE),0)*H4</f>
        <v>8</v>
      </c>
      <c r="J4" s="11" t="s">
        <v>47</v>
      </c>
    </row>
    <row r="5" spans="1:10" x14ac:dyDescent="0.25">
      <c r="A5" s="20">
        <v>44742</v>
      </c>
      <c r="B5" s="9">
        <f t="shared" si="0"/>
        <v>27</v>
      </c>
      <c r="C5" s="8" t="str">
        <f t="shared" si="1"/>
        <v>JUNIO</v>
      </c>
      <c r="D5" s="9">
        <f t="shared" si="2"/>
        <v>2022</v>
      </c>
      <c r="E5" s="31">
        <v>73806173</v>
      </c>
      <c r="F5" s="8" t="str">
        <f>IFERROR(VLOOKUP(E5,DATOS!$I$3:$J$22,2,FALSE),0)</f>
        <v>PEREZ CORDOVA BOOZ OBED</v>
      </c>
      <c r="G5" s="11" t="s">
        <v>10</v>
      </c>
      <c r="H5" s="11">
        <v>1</v>
      </c>
      <c r="I5" s="21">
        <f>IFERROR(VLOOKUP(G5,DATOS!$A$3:$E$16,5,FALSE),0)*H5</f>
        <v>10</v>
      </c>
      <c r="J5" s="11" t="s">
        <v>47</v>
      </c>
    </row>
    <row r="6" spans="1:10" x14ac:dyDescent="0.25">
      <c r="A6" s="20">
        <v>44735</v>
      </c>
      <c r="B6" s="9">
        <f t="shared" si="0"/>
        <v>26</v>
      </c>
      <c r="C6" s="8" t="str">
        <f t="shared" si="1"/>
        <v>JUNIO</v>
      </c>
      <c r="D6" s="9">
        <f t="shared" si="2"/>
        <v>2022</v>
      </c>
      <c r="E6" s="33">
        <v>32286935</v>
      </c>
      <c r="F6" s="8" t="str">
        <f>IFERROR(VLOOKUP(E6,DATOS!$I$3:$J$22,2,FALSE),0)</f>
        <v>ARANDA GONZALES MELY BERTITA</v>
      </c>
      <c r="G6" s="11" t="s">
        <v>11</v>
      </c>
      <c r="H6" s="11">
        <v>2</v>
      </c>
      <c r="I6" s="21">
        <f>IFERROR(VLOOKUP(G6,DATOS!$A$3:$E$16,5,FALSE),0)*H6</f>
        <v>16</v>
      </c>
      <c r="J6" s="11" t="s">
        <v>48</v>
      </c>
    </row>
    <row r="7" spans="1:10" x14ac:dyDescent="0.25">
      <c r="A7" s="20">
        <v>44736</v>
      </c>
      <c r="B7" s="9">
        <f t="shared" si="0"/>
        <v>26</v>
      </c>
      <c r="C7" s="8" t="str">
        <f t="shared" si="1"/>
        <v>JUNIO</v>
      </c>
      <c r="D7" s="9">
        <f t="shared" si="2"/>
        <v>2022</v>
      </c>
      <c r="E7" s="33">
        <v>32286935</v>
      </c>
      <c r="F7" s="8" t="str">
        <f>IFERROR(VLOOKUP(E7,DATOS!$I$3:$J$22,2,FALSE),0)</f>
        <v>ARANDA GONZALES MELY BERTITA</v>
      </c>
      <c r="G7" s="11" t="s">
        <v>11</v>
      </c>
      <c r="H7" s="11">
        <v>2</v>
      </c>
      <c r="I7" s="21">
        <f>IFERROR(VLOOKUP(G7,DATOS!$A$3:$E$16,5,FALSE),0)*H7</f>
        <v>16</v>
      </c>
      <c r="J7" s="11" t="s">
        <v>47</v>
      </c>
    </row>
    <row r="8" spans="1:10" x14ac:dyDescent="0.25">
      <c r="A8" s="20">
        <v>44737</v>
      </c>
      <c r="B8" s="9">
        <f t="shared" si="0"/>
        <v>26</v>
      </c>
      <c r="C8" s="8" t="str">
        <f t="shared" si="1"/>
        <v>JUNIO</v>
      </c>
      <c r="D8" s="9">
        <f t="shared" si="2"/>
        <v>2022</v>
      </c>
      <c r="E8" s="33">
        <v>32286935</v>
      </c>
      <c r="F8" s="8" t="str">
        <f>IFERROR(VLOOKUP(E8,DATOS!$I$3:$J$22,2,FALSE),0)</f>
        <v>ARANDA GONZALES MELY BERTITA</v>
      </c>
      <c r="G8" s="11" t="s">
        <v>11</v>
      </c>
      <c r="H8" s="11">
        <v>3</v>
      </c>
      <c r="I8" s="21">
        <f>IFERROR(VLOOKUP(G8,DATOS!$A$3:$E$16,5,FALSE),0)*H8</f>
        <v>24</v>
      </c>
      <c r="J8" s="11" t="s">
        <v>47</v>
      </c>
    </row>
    <row r="9" spans="1:10" x14ac:dyDescent="0.25">
      <c r="A9" s="20">
        <v>44739</v>
      </c>
      <c r="B9" s="9">
        <f t="shared" si="0"/>
        <v>27</v>
      </c>
      <c r="C9" s="8" t="str">
        <f t="shared" si="1"/>
        <v>JUNIO</v>
      </c>
      <c r="D9" s="9">
        <f t="shared" si="2"/>
        <v>2022</v>
      </c>
      <c r="E9" s="33">
        <v>32286935</v>
      </c>
      <c r="F9" s="8" t="str">
        <f>IFERROR(VLOOKUP(E9,DATOS!$I$3:$J$22,2,FALSE),0)</f>
        <v>ARANDA GONZALES MELY BERTITA</v>
      </c>
      <c r="G9" s="11" t="s">
        <v>11</v>
      </c>
      <c r="H9" s="11">
        <v>3</v>
      </c>
      <c r="I9" s="21">
        <f>IFERROR(VLOOKUP(G9,DATOS!$A$3:$E$16,5,FALSE),0)*H9</f>
        <v>24</v>
      </c>
      <c r="J9" s="11" t="s">
        <v>47</v>
      </c>
    </row>
    <row r="10" spans="1:10" x14ac:dyDescent="0.25">
      <c r="A10" s="20">
        <v>44740</v>
      </c>
      <c r="B10" s="9">
        <f t="shared" si="0"/>
        <v>27</v>
      </c>
      <c r="C10" s="8" t="str">
        <f t="shared" si="1"/>
        <v>JUNIO</v>
      </c>
      <c r="D10" s="9">
        <f t="shared" si="2"/>
        <v>2022</v>
      </c>
      <c r="E10" s="33">
        <v>32286935</v>
      </c>
      <c r="F10" s="8" t="str">
        <f>IFERROR(VLOOKUP(E10,DATOS!$I$3:$J$22,2,FALSE),0)</f>
        <v>ARANDA GONZALES MELY BERTITA</v>
      </c>
      <c r="G10" s="11" t="s">
        <v>11</v>
      </c>
      <c r="H10" s="11">
        <v>2</v>
      </c>
      <c r="I10" s="21">
        <f>IFERROR(VLOOKUP(G10,DATOS!$A$3:$E$16,5,FALSE),0)*H10</f>
        <v>16</v>
      </c>
      <c r="J10" s="11" t="s">
        <v>47</v>
      </c>
    </row>
    <row r="11" spans="1:10" x14ac:dyDescent="0.25">
      <c r="A11" s="20">
        <v>44741</v>
      </c>
      <c r="B11" s="9">
        <f t="shared" si="0"/>
        <v>27</v>
      </c>
      <c r="C11" s="8" t="str">
        <f t="shared" si="1"/>
        <v>JUNIO</v>
      </c>
      <c r="D11" s="9">
        <f t="shared" si="2"/>
        <v>2022</v>
      </c>
      <c r="E11" s="33">
        <v>32286935</v>
      </c>
      <c r="F11" s="8" t="str">
        <f>IFERROR(VLOOKUP(E11,DATOS!$I$3:$J$22,2,FALSE),0)</f>
        <v>ARANDA GONZALES MELY BERTITA</v>
      </c>
      <c r="G11" s="11" t="s">
        <v>11</v>
      </c>
      <c r="H11" s="11">
        <v>2</v>
      </c>
      <c r="I11" s="21">
        <f>IFERROR(VLOOKUP(G11,DATOS!$A$3:$E$16,5,FALSE),0)*H11</f>
        <v>16</v>
      </c>
      <c r="J11" s="11" t="s">
        <v>47</v>
      </c>
    </row>
    <row r="12" spans="1:10" x14ac:dyDescent="0.25">
      <c r="A12" s="20">
        <v>44736</v>
      </c>
      <c r="B12" s="9">
        <f t="shared" si="0"/>
        <v>26</v>
      </c>
      <c r="C12" s="8" t="str">
        <f t="shared" si="1"/>
        <v>JUNIO</v>
      </c>
      <c r="D12" s="9">
        <f t="shared" si="2"/>
        <v>2022</v>
      </c>
      <c r="E12" s="36">
        <v>80302322</v>
      </c>
      <c r="F12" s="8" t="str">
        <f>IFERROR(VLOOKUP(E12,DATOS!$I$3:$J$22,2,FALSE),0)</f>
        <v>ALIAGA MARIN JOSE RULY</v>
      </c>
      <c r="G12" s="11" t="s">
        <v>11</v>
      </c>
      <c r="H12" s="11">
        <v>9</v>
      </c>
      <c r="I12" s="21">
        <f>IFERROR(VLOOKUP(G12,DATOS!$A$3:$E$16,5,FALSE),0)*H12</f>
        <v>72</v>
      </c>
      <c r="J12" s="11" t="s">
        <v>47</v>
      </c>
    </row>
    <row r="13" spans="1:10" x14ac:dyDescent="0.25">
      <c r="A13" s="20">
        <v>44737</v>
      </c>
      <c r="B13" s="9">
        <f t="shared" si="0"/>
        <v>26</v>
      </c>
      <c r="C13" s="8" t="str">
        <f t="shared" si="1"/>
        <v>JUNIO</v>
      </c>
      <c r="D13" s="9">
        <f t="shared" si="2"/>
        <v>2022</v>
      </c>
      <c r="E13" s="36">
        <v>80302322</v>
      </c>
      <c r="F13" s="8" t="str">
        <f>IFERROR(VLOOKUP(E13,DATOS!$I$3:$J$22,2,FALSE),0)</f>
        <v>ALIAGA MARIN JOSE RULY</v>
      </c>
      <c r="G13" s="11" t="s">
        <v>11</v>
      </c>
      <c r="H13" s="11">
        <v>9</v>
      </c>
      <c r="I13" s="21">
        <f>IFERROR(VLOOKUP(G13,DATOS!$A$3:$E$16,5,FALSE),0)*H13</f>
        <v>72</v>
      </c>
      <c r="J13" s="11" t="s">
        <v>47</v>
      </c>
    </row>
    <row r="14" spans="1:10" x14ac:dyDescent="0.25">
      <c r="A14" s="20">
        <v>44739</v>
      </c>
      <c r="B14" s="9">
        <f t="shared" si="0"/>
        <v>27</v>
      </c>
      <c r="C14" s="8" t="str">
        <f t="shared" si="1"/>
        <v>JUNIO</v>
      </c>
      <c r="D14" s="9">
        <f t="shared" si="2"/>
        <v>2022</v>
      </c>
      <c r="E14" s="36">
        <v>80302322</v>
      </c>
      <c r="F14" s="8" t="str">
        <f>IFERROR(VLOOKUP(E14,DATOS!$I$3:$J$22,2,FALSE),0)</f>
        <v>ALIAGA MARIN JOSE RULY</v>
      </c>
      <c r="G14" s="11" t="s">
        <v>11</v>
      </c>
      <c r="H14" s="11">
        <v>9</v>
      </c>
      <c r="I14" s="21">
        <f>IFERROR(VLOOKUP(G14,DATOS!$A$3:$E$16,5,FALSE),0)*H14</f>
        <v>72</v>
      </c>
      <c r="J14" s="11" t="s">
        <v>47</v>
      </c>
    </row>
    <row r="15" spans="1:10" x14ac:dyDescent="0.25">
      <c r="A15" s="20">
        <v>44740</v>
      </c>
      <c r="B15" s="9">
        <f t="shared" si="0"/>
        <v>27</v>
      </c>
      <c r="C15" s="8" t="str">
        <f t="shared" si="1"/>
        <v>JUNIO</v>
      </c>
      <c r="D15" s="9">
        <f t="shared" si="2"/>
        <v>2022</v>
      </c>
      <c r="E15" s="36">
        <v>80302322</v>
      </c>
      <c r="F15" s="8" t="str">
        <f>IFERROR(VLOOKUP(E15,DATOS!$I$3:$J$22,2,FALSE),0)</f>
        <v>ALIAGA MARIN JOSE RULY</v>
      </c>
      <c r="G15" s="11" t="s">
        <v>11</v>
      </c>
      <c r="H15" s="11">
        <v>9</v>
      </c>
      <c r="I15" s="21">
        <f>IFERROR(VLOOKUP(G15,DATOS!$A$3:$E$16,5,FALSE),0)*H15</f>
        <v>72</v>
      </c>
      <c r="J15" s="11" t="s">
        <v>47</v>
      </c>
    </row>
    <row r="16" spans="1:10" x14ac:dyDescent="0.25">
      <c r="A16" s="20">
        <v>44741</v>
      </c>
      <c r="B16" s="9">
        <f t="shared" si="0"/>
        <v>27</v>
      </c>
      <c r="C16" s="8" t="str">
        <f t="shared" si="1"/>
        <v>JUNIO</v>
      </c>
      <c r="D16" s="9">
        <f t="shared" si="2"/>
        <v>2022</v>
      </c>
      <c r="E16" s="36">
        <v>80302322</v>
      </c>
      <c r="F16" s="8" t="str">
        <f>IFERROR(VLOOKUP(E16,DATOS!$I$3:$J$22,2,FALSE),0)</f>
        <v>ALIAGA MARIN JOSE RULY</v>
      </c>
      <c r="G16" s="11" t="s">
        <v>11</v>
      </c>
      <c r="H16" s="11">
        <v>9</v>
      </c>
      <c r="I16" s="21">
        <f>IFERROR(VLOOKUP(G16,DATOS!$A$3:$E$16,5,FALSE),0)*H16</f>
        <v>72</v>
      </c>
      <c r="J16" s="11" t="s">
        <v>47</v>
      </c>
    </row>
    <row r="17" spans="1:10" x14ac:dyDescent="0.25">
      <c r="A17" s="20">
        <v>44742</v>
      </c>
      <c r="B17" s="9">
        <f t="shared" si="0"/>
        <v>27</v>
      </c>
      <c r="C17" s="8" t="str">
        <f t="shared" si="1"/>
        <v>JUNIO</v>
      </c>
      <c r="D17" s="9">
        <f t="shared" si="2"/>
        <v>2022</v>
      </c>
      <c r="E17" s="36">
        <v>80302322</v>
      </c>
      <c r="F17" s="8" t="str">
        <f>IFERROR(VLOOKUP(E17,DATOS!$I$3:$J$22,2,FALSE),0)</f>
        <v>ALIAGA MARIN JOSE RULY</v>
      </c>
      <c r="G17" s="11" t="s">
        <v>10</v>
      </c>
      <c r="H17" s="11">
        <v>2</v>
      </c>
      <c r="I17" s="21">
        <f>IFERROR(VLOOKUP(G17,DATOS!$A$3:$E$16,5,FALSE),0)*H17</f>
        <v>20</v>
      </c>
      <c r="J17" s="11" t="s">
        <v>47</v>
      </c>
    </row>
    <row r="18" spans="1:10" x14ac:dyDescent="0.25">
      <c r="A18" s="20">
        <v>44743</v>
      </c>
      <c r="B18" s="9">
        <f t="shared" si="0"/>
        <v>27</v>
      </c>
      <c r="C18" s="8" t="str">
        <f t="shared" si="1"/>
        <v>JULIO</v>
      </c>
      <c r="D18" s="9">
        <f t="shared" si="2"/>
        <v>2022</v>
      </c>
      <c r="E18" s="36">
        <v>80302322</v>
      </c>
      <c r="F18" s="8" t="str">
        <f>IFERROR(VLOOKUP(E18,DATOS!$I$3:$J$22,2,FALSE),0)</f>
        <v>ALIAGA MARIN JOSE RULY</v>
      </c>
      <c r="G18" s="11" t="s">
        <v>10</v>
      </c>
      <c r="H18" s="11">
        <v>2</v>
      </c>
      <c r="I18" s="21">
        <f>IFERROR(VLOOKUP(G18,DATOS!$A$3:$E$16,5,FALSE),0)*H18</f>
        <v>20</v>
      </c>
      <c r="J18" s="11" t="s">
        <v>47</v>
      </c>
    </row>
    <row r="19" spans="1:10" x14ac:dyDescent="0.25">
      <c r="A19" s="20">
        <v>44750</v>
      </c>
      <c r="B19" s="9">
        <f t="shared" si="0"/>
        <v>28</v>
      </c>
      <c r="C19" s="8" t="str">
        <f t="shared" si="1"/>
        <v>JULIO</v>
      </c>
      <c r="D19" s="9">
        <f t="shared" si="2"/>
        <v>2022</v>
      </c>
      <c r="E19" s="36">
        <v>80302322</v>
      </c>
      <c r="F19" s="8" t="str">
        <f>IFERROR(VLOOKUP(E19,DATOS!$I$3:$J$22,2,FALSE),0)</f>
        <v>ALIAGA MARIN JOSE RULY</v>
      </c>
      <c r="G19" s="11" t="s">
        <v>10</v>
      </c>
      <c r="H19" s="11">
        <v>6</v>
      </c>
      <c r="I19" s="21">
        <f>IFERROR(VLOOKUP(G19,DATOS!$A$3:$E$16,5,FALSE),0)*H19</f>
        <v>60</v>
      </c>
      <c r="J19" s="11" t="s">
        <v>47</v>
      </c>
    </row>
    <row r="20" spans="1:10" x14ac:dyDescent="0.25">
      <c r="A20" s="20">
        <v>44751</v>
      </c>
      <c r="B20" s="9">
        <f t="shared" si="0"/>
        <v>28</v>
      </c>
      <c r="C20" s="8" t="str">
        <f t="shared" si="1"/>
        <v>JULIO</v>
      </c>
      <c r="D20" s="9">
        <f t="shared" si="2"/>
        <v>2022</v>
      </c>
      <c r="E20" s="36">
        <v>80302322</v>
      </c>
      <c r="F20" s="8" t="str">
        <f>IFERROR(VLOOKUP(E20,DATOS!$I$3:$J$22,2,FALSE),0)</f>
        <v>ALIAGA MARIN JOSE RULY</v>
      </c>
      <c r="G20" s="11" t="s">
        <v>11</v>
      </c>
      <c r="H20" s="11">
        <v>3</v>
      </c>
      <c r="I20" s="21">
        <f>IFERROR(VLOOKUP(G20,DATOS!$A$3:$E$16,5,FALSE),0)*H20</f>
        <v>24</v>
      </c>
      <c r="J20" s="11" t="s">
        <v>47</v>
      </c>
    </row>
    <row r="21" spans="1:10" x14ac:dyDescent="0.25">
      <c r="A21" s="20">
        <v>44755</v>
      </c>
      <c r="B21" s="9">
        <f t="shared" si="0"/>
        <v>29</v>
      </c>
      <c r="C21" s="8" t="str">
        <f t="shared" si="1"/>
        <v>JULIO</v>
      </c>
      <c r="D21" s="9">
        <f t="shared" si="2"/>
        <v>2022</v>
      </c>
      <c r="E21" s="36">
        <v>80302322</v>
      </c>
      <c r="F21" s="8" t="str">
        <f>IFERROR(VLOOKUP(E21,DATOS!$I$3:$J$22,2,FALSE),0)</f>
        <v>ALIAGA MARIN JOSE RULY</v>
      </c>
      <c r="G21" s="11" t="s">
        <v>11</v>
      </c>
      <c r="H21" s="11">
        <v>6</v>
      </c>
      <c r="I21" s="21">
        <f>IFERROR(VLOOKUP(G21,DATOS!$A$3:$E$16,5,FALSE),0)*H21</f>
        <v>48</v>
      </c>
      <c r="J21" s="11" t="s">
        <v>47</v>
      </c>
    </row>
    <row r="22" spans="1:10" x14ac:dyDescent="0.25">
      <c r="A22" s="20">
        <v>44756</v>
      </c>
      <c r="B22" s="9">
        <f t="shared" si="0"/>
        <v>29</v>
      </c>
      <c r="C22" s="8" t="str">
        <f t="shared" si="1"/>
        <v>JULIO</v>
      </c>
      <c r="D22" s="9">
        <f t="shared" si="2"/>
        <v>2022</v>
      </c>
      <c r="E22" s="36">
        <v>80302322</v>
      </c>
      <c r="F22" s="8" t="str">
        <f>IFERROR(VLOOKUP(E22,DATOS!$I$3:$J$22,2,FALSE),0)</f>
        <v>ALIAGA MARIN JOSE RULY</v>
      </c>
      <c r="G22" s="11" t="s">
        <v>11</v>
      </c>
      <c r="H22" s="11">
        <v>8</v>
      </c>
      <c r="I22" s="21">
        <f>IFERROR(VLOOKUP(G22,DATOS!$A$3:$E$16,5,FALSE),0)*H22</f>
        <v>64</v>
      </c>
      <c r="J22" s="11" t="s">
        <v>47</v>
      </c>
    </row>
    <row r="23" spans="1:10" x14ac:dyDescent="0.25">
      <c r="A23" s="20">
        <v>44737</v>
      </c>
      <c r="B23" s="9">
        <f t="shared" si="0"/>
        <v>26</v>
      </c>
      <c r="C23" s="8" t="str">
        <f t="shared" si="1"/>
        <v>JUNIO</v>
      </c>
      <c r="D23" s="9">
        <f t="shared" si="2"/>
        <v>2022</v>
      </c>
      <c r="E23" s="36" t="s">
        <v>40</v>
      </c>
      <c r="F23" s="8" t="str">
        <f>IFERROR(VLOOKUP(E23,DATOS!$I$3:$J$22,2,FALSE),0)</f>
        <v>COLMENARES IPANAQUE MARIA NERY</v>
      </c>
      <c r="G23" s="11" t="s">
        <v>11</v>
      </c>
      <c r="H23" s="11">
        <v>2</v>
      </c>
      <c r="I23" s="21">
        <f>IFERROR(VLOOKUP(G23,DATOS!$A$3:$E$16,5,FALSE),0)*H23</f>
        <v>16</v>
      </c>
      <c r="J23" s="11" t="s">
        <v>47</v>
      </c>
    </row>
    <row r="24" spans="1:10" x14ac:dyDescent="0.25">
      <c r="A24" s="20">
        <v>44739</v>
      </c>
      <c r="B24" s="9">
        <f t="shared" si="0"/>
        <v>27</v>
      </c>
      <c r="C24" s="8" t="str">
        <f t="shared" si="1"/>
        <v>JUNIO</v>
      </c>
      <c r="D24" s="9">
        <f t="shared" si="2"/>
        <v>2022</v>
      </c>
      <c r="E24" s="36" t="s">
        <v>40</v>
      </c>
      <c r="F24" s="8" t="str">
        <f>IFERROR(VLOOKUP(E24,DATOS!$I$3:$J$22,2,FALSE),0)</f>
        <v>COLMENARES IPANAQUE MARIA NERY</v>
      </c>
      <c r="G24" s="11" t="s">
        <v>5</v>
      </c>
      <c r="H24" s="11">
        <v>2</v>
      </c>
      <c r="I24" s="21">
        <f>IFERROR(VLOOKUP(G24,DATOS!$A$3:$E$16,5,FALSE),0)*H24</f>
        <v>16</v>
      </c>
      <c r="J24" s="11" t="s">
        <v>47</v>
      </c>
    </row>
    <row r="25" spans="1:10" x14ac:dyDescent="0.25">
      <c r="A25" s="20">
        <v>44740</v>
      </c>
      <c r="B25" s="9">
        <f t="shared" si="0"/>
        <v>27</v>
      </c>
      <c r="C25" s="8" t="str">
        <f t="shared" si="1"/>
        <v>JUNIO</v>
      </c>
      <c r="D25" s="9">
        <f t="shared" si="2"/>
        <v>2022</v>
      </c>
      <c r="E25" s="36" t="s">
        <v>40</v>
      </c>
      <c r="F25" s="8" t="str">
        <f>IFERROR(VLOOKUP(E25,DATOS!$I$3:$J$22,2,FALSE),0)</f>
        <v>COLMENARES IPANAQUE MARIA NERY</v>
      </c>
      <c r="G25" s="11" t="s">
        <v>11</v>
      </c>
      <c r="H25" s="11">
        <v>2</v>
      </c>
      <c r="I25" s="21">
        <f>IFERROR(VLOOKUP(G25,DATOS!$A$3:$E$16,5,FALSE),0)*H25</f>
        <v>16</v>
      </c>
      <c r="J25" s="11" t="s">
        <v>47</v>
      </c>
    </row>
    <row r="26" spans="1:10" x14ac:dyDescent="0.25">
      <c r="A26" s="20">
        <v>44755</v>
      </c>
      <c r="B26" s="9">
        <f t="shared" si="0"/>
        <v>29</v>
      </c>
      <c r="C26" s="8" t="str">
        <f t="shared" si="1"/>
        <v>JULIO</v>
      </c>
      <c r="D26" s="9">
        <f t="shared" si="2"/>
        <v>2022</v>
      </c>
      <c r="E26" s="36" t="s">
        <v>40</v>
      </c>
      <c r="F26" s="8" t="str">
        <f>IFERROR(VLOOKUP(E26,DATOS!$I$3:$J$22,2,FALSE),0)</f>
        <v>COLMENARES IPANAQUE MARIA NERY</v>
      </c>
      <c r="G26" s="11" t="s">
        <v>11</v>
      </c>
      <c r="H26" s="11">
        <v>1</v>
      </c>
      <c r="I26" s="21">
        <f>IFERROR(VLOOKUP(G26,DATOS!$A$3:$E$16,5,FALSE),0)*H26</f>
        <v>8</v>
      </c>
      <c r="J26" s="11" t="s">
        <v>47</v>
      </c>
    </row>
    <row r="27" spans="1:10" x14ac:dyDescent="0.25">
      <c r="A27" s="20">
        <v>44756</v>
      </c>
      <c r="B27" s="9">
        <f t="shared" si="0"/>
        <v>29</v>
      </c>
      <c r="C27" s="8" t="str">
        <f t="shared" si="1"/>
        <v>JULIO</v>
      </c>
      <c r="D27" s="9">
        <f t="shared" si="2"/>
        <v>2022</v>
      </c>
      <c r="E27" s="36" t="s">
        <v>40</v>
      </c>
      <c r="F27" s="8" t="str">
        <f>IFERROR(VLOOKUP(E27,DATOS!$I$3:$J$22,2,FALSE),0)</f>
        <v>COLMENARES IPANAQUE MARIA NERY</v>
      </c>
      <c r="G27" s="11" t="s">
        <v>11</v>
      </c>
      <c r="H27" s="11">
        <v>2</v>
      </c>
      <c r="I27" s="21">
        <f>IFERROR(VLOOKUP(G27,DATOS!$A$3:$E$16,5,FALSE),0)*H27</f>
        <v>16</v>
      </c>
      <c r="J27" s="11" t="s">
        <v>47</v>
      </c>
    </row>
    <row r="28" spans="1:10" x14ac:dyDescent="0.25">
      <c r="A28" s="20">
        <v>44736</v>
      </c>
      <c r="B28" s="9">
        <f t="shared" si="0"/>
        <v>26</v>
      </c>
      <c r="C28" s="8" t="str">
        <f t="shared" si="1"/>
        <v>JUNIO</v>
      </c>
      <c r="D28" s="9">
        <f t="shared" si="2"/>
        <v>2022</v>
      </c>
      <c r="E28" s="31">
        <v>41491172</v>
      </c>
      <c r="F28" s="8" t="str">
        <f>IFERROR(VLOOKUP(E28,DATOS!$I$3:$J$22,2,FALSE),0)</f>
        <v>CONDORI LANDEO LUCY</v>
      </c>
      <c r="G28" s="11" t="s">
        <v>11</v>
      </c>
      <c r="H28" s="11">
        <v>2</v>
      </c>
      <c r="I28" s="21">
        <f>IFERROR(VLOOKUP(G28,DATOS!$A$3:$E$16,5,FALSE),0)*H28</f>
        <v>16</v>
      </c>
      <c r="J28" s="11" t="s">
        <v>47</v>
      </c>
    </row>
    <row r="29" spans="1:10" x14ac:dyDescent="0.25">
      <c r="A29" s="20">
        <v>44737</v>
      </c>
      <c r="B29" s="9">
        <f t="shared" si="0"/>
        <v>26</v>
      </c>
      <c r="C29" s="8" t="str">
        <f t="shared" si="1"/>
        <v>JUNIO</v>
      </c>
      <c r="D29" s="9">
        <f t="shared" si="2"/>
        <v>2022</v>
      </c>
      <c r="E29" s="31">
        <v>41491172</v>
      </c>
      <c r="F29" s="8" t="str">
        <f>IFERROR(VLOOKUP(E29,DATOS!$I$3:$J$22,2,FALSE),0)</f>
        <v>CONDORI LANDEO LUCY</v>
      </c>
      <c r="G29" s="11" t="s">
        <v>11</v>
      </c>
      <c r="H29" s="11">
        <v>2</v>
      </c>
      <c r="I29" s="21">
        <f>IFERROR(VLOOKUP(G29,DATOS!$A$3:$E$16,5,FALSE),0)*H29</f>
        <v>16</v>
      </c>
      <c r="J29" s="11" t="s">
        <v>47</v>
      </c>
    </row>
    <row r="30" spans="1:10" x14ac:dyDescent="0.25">
      <c r="A30" s="20">
        <v>44739</v>
      </c>
      <c r="B30" s="9">
        <f t="shared" si="0"/>
        <v>27</v>
      </c>
      <c r="C30" s="8" t="str">
        <f t="shared" si="1"/>
        <v>JUNIO</v>
      </c>
      <c r="D30" s="9">
        <f t="shared" si="2"/>
        <v>2022</v>
      </c>
      <c r="E30" s="31">
        <v>41491172</v>
      </c>
      <c r="F30" s="8" t="str">
        <f>IFERROR(VLOOKUP(E30,DATOS!$I$3:$J$22,2,FALSE),0)</f>
        <v>CONDORI LANDEO LUCY</v>
      </c>
      <c r="G30" s="11" t="s">
        <v>11</v>
      </c>
      <c r="H30" s="11">
        <v>2</v>
      </c>
      <c r="I30" s="21">
        <f>IFERROR(VLOOKUP(G30,DATOS!$A$3:$E$16,5,FALSE),0)*H30</f>
        <v>16</v>
      </c>
      <c r="J30" s="11" t="s">
        <v>47</v>
      </c>
    </row>
    <row r="31" spans="1:10" x14ac:dyDescent="0.25">
      <c r="A31" s="20">
        <v>44740</v>
      </c>
      <c r="B31" s="9">
        <f t="shared" si="0"/>
        <v>27</v>
      </c>
      <c r="C31" s="8" t="str">
        <f t="shared" si="1"/>
        <v>JUNIO</v>
      </c>
      <c r="D31" s="9">
        <f t="shared" si="2"/>
        <v>2022</v>
      </c>
      <c r="E31" s="31">
        <v>41491172</v>
      </c>
      <c r="F31" s="8" t="str">
        <f>IFERROR(VLOOKUP(E31,DATOS!$I$3:$J$22,2,FALSE),0)</f>
        <v>CONDORI LANDEO LUCY</v>
      </c>
      <c r="G31" s="11" t="s">
        <v>11</v>
      </c>
      <c r="H31" s="11">
        <v>2</v>
      </c>
      <c r="I31" s="21">
        <f>IFERROR(VLOOKUP(G31,DATOS!$A$3:$E$16,5,FALSE),0)*H31</f>
        <v>16</v>
      </c>
      <c r="J31" s="11" t="s">
        <v>47</v>
      </c>
    </row>
    <row r="32" spans="1:10" x14ac:dyDescent="0.25">
      <c r="A32" s="20">
        <v>44741</v>
      </c>
      <c r="B32" s="9">
        <f t="shared" si="0"/>
        <v>27</v>
      </c>
      <c r="C32" s="8" t="str">
        <f t="shared" si="1"/>
        <v>JUNIO</v>
      </c>
      <c r="D32" s="9">
        <f t="shared" si="2"/>
        <v>2022</v>
      </c>
      <c r="E32" s="31">
        <v>41491172</v>
      </c>
      <c r="F32" s="8" t="str">
        <f>IFERROR(VLOOKUP(E32,DATOS!$I$3:$J$22,2,FALSE),0)</f>
        <v>CONDORI LANDEO LUCY</v>
      </c>
      <c r="G32" s="11" t="s">
        <v>11</v>
      </c>
      <c r="H32" s="11">
        <v>4</v>
      </c>
      <c r="I32" s="21">
        <f>IFERROR(VLOOKUP(G32,DATOS!$A$3:$E$16,5,FALSE),0)*H32</f>
        <v>32</v>
      </c>
      <c r="J32" s="11" t="s">
        <v>47</v>
      </c>
    </row>
    <row r="33" spans="1:10" x14ac:dyDescent="0.25">
      <c r="A33" s="20">
        <v>44757</v>
      </c>
      <c r="B33" s="9">
        <f t="shared" si="0"/>
        <v>29</v>
      </c>
      <c r="C33" s="8" t="str">
        <f t="shared" si="1"/>
        <v>JULIO</v>
      </c>
      <c r="D33" s="9">
        <f t="shared" si="2"/>
        <v>2022</v>
      </c>
      <c r="E33" s="36" t="s">
        <v>40</v>
      </c>
      <c r="F33" s="8" t="str">
        <f>IFERROR(VLOOKUP(E33,DATOS!$I$3:$J$22,2,FALSE),0)</f>
        <v>COLMENARES IPANAQUE MARIA NERY</v>
      </c>
      <c r="G33" s="11" t="s">
        <v>11</v>
      </c>
      <c r="H33" s="11">
        <v>1</v>
      </c>
      <c r="I33" s="21">
        <f>IFERROR(VLOOKUP(G33,DATOS!$A$3:$E$16,5,FALSE),0)*H33</f>
        <v>8</v>
      </c>
      <c r="J33" s="11" t="s">
        <v>47</v>
      </c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1"/>
      <c r="F34" s="8">
        <f>IFERROR(VLOOKUP(E34,DATOS!$I$3:$J$22,2,FALSE),0)</f>
        <v>0</v>
      </c>
      <c r="G34" s="11"/>
      <c r="H34" s="11"/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1"/>
      <c r="F35" s="8">
        <f>IFERROR(VLOOKUP(E35,DATOS!$I$3:$J$22,2,FALSE),0)</f>
        <v>0</v>
      </c>
      <c r="G35" s="11"/>
      <c r="H35" s="11"/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1"/>
      <c r="F36" s="8">
        <f>IFERROR(VLOOKUP(E36,DATOS!$I$3:$J$22,2,FALSE),0)</f>
        <v>0</v>
      </c>
      <c r="G36" s="11"/>
      <c r="H36" s="11"/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1"/>
      <c r="F37" s="8">
        <f>IFERROR(VLOOKUP(E37,DATOS!$I$3:$J$22,2,FALSE),0)</f>
        <v>0</v>
      </c>
      <c r="G37" s="11"/>
      <c r="H37" s="11"/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1"/>
      <c r="F38" s="8">
        <f>IFERROR(VLOOKUP(E38,DATOS!$I$3:$J$22,2,FALSE),0)</f>
        <v>0</v>
      </c>
      <c r="G38" s="11"/>
      <c r="H38" s="11"/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4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3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4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3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3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3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ref="B62:B125" si="3">WEEKNUM(A62)</f>
        <v>0</v>
      </c>
      <c r="C62" s="8" t="str">
        <f t="shared" ref="C62:C125" si="4">UPPER(TEXT(A62,"MMMM"))</f>
        <v>ENERO</v>
      </c>
      <c r="D62" s="9">
        <f t="shared" ref="D62:D125" si="5">YEAR(A62)</f>
        <v>1900</v>
      </c>
      <c r="E62" s="11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40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11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4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11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40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40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40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40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40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40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40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40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ref="B126:B189" si="6">WEEKNUM(A126)</f>
        <v>0</v>
      </c>
      <c r="C126" s="8" t="str">
        <f t="shared" ref="C126:C189" si="7">UPPER(TEXT(A126,"MMMM"))</f>
        <v>ENERO</v>
      </c>
      <c r="D126" s="9">
        <f t="shared" ref="D126:D189" si="8">YEAR(A126)</f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40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40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33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40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33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ref="B190:B194" si="9">WEEKNUM(A190)</f>
        <v>0</v>
      </c>
      <c r="C190" s="8" t="str">
        <f t="shared" ref="C190:C194" si="10">UPPER(TEXT(A190,"MMMM"))</f>
        <v>ENERO</v>
      </c>
      <c r="D190" s="9">
        <f t="shared" ref="D190:D194" si="11">YEAR(A190)</f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ref="B195:B258" si="12">WEEKNUM(A195)</f>
        <v>0</v>
      </c>
      <c r="C195" s="8" t="str">
        <f t="shared" ref="C195:C258" si="13">UPPER(TEXT(A195,"MMMM"))</f>
        <v>ENERO</v>
      </c>
      <c r="D195" s="9">
        <f t="shared" ref="D195:D258" si="14">YEAR(A195)</f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12"/>
        <v>0</v>
      </c>
      <c r="C196" s="8" t="str">
        <f t="shared" si="13"/>
        <v>ENERO</v>
      </c>
      <c r="D196" s="9">
        <f t="shared" si="14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3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3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>WEEKNUM(A256)</f>
        <v>0</v>
      </c>
      <c r="C256" s="8" t="str">
        <f>UPPER(TEXT(A256,"MMMM"))</f>
        <v>ENERO</v>
      </c>
      <c r="D256" s="9">
        <f>YEAR(A256)</f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ref="B259:B322" si="15">WEEKNUM(A259)</f>
        <v>0</v>
      </c>
      <c r="C259" s="8" t="str">
        <f t="shared" ref="C259:C322" si="16">UPPER(TEXT(A259,"MMMM"))</f>
        <v>ENERO</v>
      </c>
      <c r="D259" s="9">
        <f t="shared" ref="D259:D322" si="17">YEAR(A259)</f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5"/>
        <v>0</v>
      </c>
      <c r="C260" s="8" t="str">
        <f t="shared" si="16"/>
        <v>ENERO</v>
      </c>
      <c r="D260" s="9">
        <f t="shared" si="17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6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3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ref="B323:B386" si="18">WEEKNUM(A323)</f>
        <v>0</v>
      </c>
      <c r="C323" s="8" t="str">
        <f t="shared" ref="C323:C386" si="19">UPPER(TEXT(A323,"MMMM"))</f>
        <v>ENERO</v>
      </c>
      <c r="D323" s="9">
        <f t="shared" ref="D323:D386" si="20">YEAR(A323)</f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8"/>
        <v>0</v>
      </c>
      <c r="C324" s="8" t="str">
        <f t="shared" si="19"/>
        <v>ENERO</v>
      </c>
      <c r="D324" s="9">
        <f t="shared" si="20"/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ref="B387:B450" si="21">WEEKNUM(A387)</f>
        <v>0</v>
      </c>
      <c r="C387" s="8" t="str">
        <f t="shared" ref="C387:C450" si="22">UPPER(TEXT(A387,"MMMM"))</f>
        <v>ENERO</v>
      </c>
      <c r="D387" s="9">
        <f t="shared" ref="D387:D450" si="23">YEAR(A387)</f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21"/>
        <v>0</v>
      </c>
      <c r="C388" s="8" t="str">
        <f t="shared" si="22"/>
        <v>ENERO</v>
      </c>
      <c r="D388" s="9">
        <f t="shared" si="23"/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ref="B451:B514" si="24">WEEKNUM(A451)</f>
        <v>0</v>
      </c>
      <c r="C451" s="8" t="str">
        <f t="shared" ref="C451:C514" si="25">UPPER(TEXT(A451,"MMMM"))</f>
        <v>ENERO</v>
      </c>
      <c r="D451" s="9">
        <f t="shared" ref="D451:D514" si="26">YEAR(A451)</f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4"/>
        <v>0</v>
      </c>
      <c r="C452" s="8" t="str">
        <f t="shared" si="25"/>
        <v>ENERO</v>
      </c>
      <c r="D452" s="9">
        <f t="shared" si="26"/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ref="B515:B578" si="27">WEEKNUM(A515)</f>
        <v>0</v>
      </c>
      <c r="C515" s="8" t="str">
        <f t="shared" ref="C515:C578" si="28">UPPER(TEXT(A515,"MMMM"))</f>
        <v>ENERO</v>
      </c>
      <c r="D515" s="9">
        <f t="shared" ref="D515:D578" si="29">YEAR(A515)</f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7"/>
        <v>0</v>
      </c>
      <c r="C516" s="8" t="str">
        <f t="shared" si="28"/>
        <v>ENERO</v>
      </c>
      <c r="D516" s="9">
        <f t="shared" si="29"/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ref="B579:B642" si="30">WEEKNUM(A579)</f>
        <v>0</v>
      </c>
      <c r="C579" s="8" t="str">
        <f t="shared" ref="C579:C642" si="31">UPPER(TEXT(A579,"MMMM"))</f>
        <v>ENERO</v>
      </c>
      <c r="D579" s="9">
        <f t="shared" ref="D579:D642" si="32">YEAR(A579)</f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30"/>
        <v>0</v>
      </c>
      <c r="C580" s="8" t="str">
        <f t="shared" si="31"/>
        <v>ENERO</v>
      </c>
      <c r="D580" s="9">
        <f t="shared" si="32"/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ref="B643:B706" si="33">WEEKNUM(A643)</f>
        <v>0</v>
      </c>
      <c r="C643" s="8" t="str">
        <f t="shared" ref="C643:C706" si="34">UPPER(TEXT(A643,"MMMM"))</f>
        <v>ENERO</v>
      </c>
      <c r="D643" s="9">
        <f t="shared" ref="D643:D706" si="35">YEAR(A643)</f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3"/>
        <v>0</v>
      </c>
      <c r="C644" s="8" t="str">
        <f t="shared" si="34"/>
        <v>ENERO</v>
      </c>
      <c r="D644" s="9">
        <f t="shared" si="35"/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ref="B707:B770" si="36">WEEKNUM(A707)</f>
        <v>0</v>
      </c>
      <c r="C707" s="8" t="str">
        <f t="shared" ref="C707:C770" si="37">UPPER(TEXT(A707,"MMMM"))</f>
        <v>ENERO</v>
      </c>
      <c r="D707" s="9">
        <f t="shared" ref="D707:D770" si="38">YEAR(A707)</f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6"/>
        <v>0</v>
      </c>
      <c r="C708" s="8" t="str">
        <f t="shared" si="37"/>
        <v>ENERO</v>
      </c>
      <c r="D708" s="9">
        <f t="shared" si="38"/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ref="B771:B834" si="39">WEEKNUM(A771)</f>
        <v>0</v>
      </c>
      <c r="C771" s="8" t="str">
        <f t="shared" ref="C771:C834" si="40">UPPER(TEXT(A771,"MMMM"))</f>
        <v>ENERO</v>
      </c>
      <c r="D771" s="9">
        <f t="shared" ref="D771:D834" si="41">YEAR(A771)</f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9"/>
        <v>0</v>
      </c>
      <c r="C772" s="8" t="str">
        <f t="shared" si="40"/>
        <v>ENERO</v>
      </c>
      <c r="D772" s="9">
        <f t="shared" si="41"/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ref="B835:B898" si="42">WEEKNUM(A835)</f>
        <v>0</v>
      </c>
      <c r="C835" s="8" t="str">
        <f t="shared" ref="C835:C898" si="43">UPPER(TEXT(A835,"MMMM"))</f>
        <v>ENERO</v>
      </c>
      <c r="D835" s="9">
        <f t="shared" ref="D835:D898" si="44">YEAR(A835)</f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42"/>
        <v>0</v>
      </c>
      <c r="C836" s="8" t="str">
        <f t="shared" si="43"/>
        <v>ENERO</v>
      </c>
      <c r="D836" s="9">
        <f t="shared" si="44"/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ref="B899:B962" si="45">WEEKNUM(A899)</f>
        <v>0</v>
      </c>
      <c r="C899" s="8" t="str">
        <f t="shared" ref="C899:C962" si="46">UPPER(TEXT(A899,"MMMM"))</f>
        <v>ENERO</v>
      </c>
      <c r="D899" s="9">
        <f t="shared" ref="D899:D962" si="47">YEAR(A899)</f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5"/>
        <v>0</v>
      </c>
      <c r="C900" s="8" t="str">
        <f t="shared" si="46"/>
        <v>ENERO</v>
      </c>
      <c r="D900" s="9">
        <f t="shared" si="47"/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ref="B963:B1026" si="48">WEEKNUM(A963)</f>
        <v>0</v>
      </c>
      <c r="C963" s="8" t="str">
        <f t="shared" ref="C963:C1026" si="49">UPPER(TEXT(A963,"MMMM"))</f>
        <v>ENERO</v>
      </c>
      <c r="D963" s="9">
        <f t="shared" ref="D963:D1026" si="50">YEAR(A963)</f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8"/>
        <v>0</v>
      </c>
      <c r="C964" s="8" t="str">
        <f t="shared" si="49"/>
        <v>ENERO</v>
      </c>
      <c r="D964" s="9">
        <f t="shared" si="50"/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ref="B1027:B1090" si="51">WEEKNUM(A1027)</f>
        <v>0</v>
      </c>
      <c r="C1027" s="8" t="str">
        <f t="shared" ref="C1027:C1090" si="52">UPPER(TEXT(A1027,"MMMM"))</f>
        <v>ENERO</v>
      </c>
      <c r="D1027" s="9">
        <f t="shared" ref="D1027:D1090" si="53">YEAR(A1027)</f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51"/>
        <v>0</v>
      </c>
      <c r="C1028" s="8" t="str">
        <f t="shared" si="52"/>
        <v>ENERO</v>
      </c>
      <c r="D1028" s="9">
        <f t="shared" si="53"/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ref="B1091:B1154" si="54">WEEKNUM(A1091)</f>
        <v>0</v>
      </c>
      <c r="C1091" s="8" t="str">
        <f t="shared" ref="C1091:C1154" si="55">UPPER(TEXT(A1091,"MMMM"))</f>
        <v>ENERO</v>
      </c>
      <c r="D1091" s="9">
        <f t="shared" ref="D1091:D1154" si="56">YEAR(A1091)</f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4"/>
        <v>0</v>
      </c>
      <c r="C1092" s="8" t="str">
        <f t="shared" si="55"/>
        <v>ENERO</v>
      </c>
      <c r="D1092" s="9">
        <f t="shared" si="56"/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ref="B1155:B1218" si="57">WEEKNUM(A1155)</f>
        <v>0</v>
      </c>
      <c r="C1155" s="8" t="str">
        <f t="shared" ref="C1155:C1218" si="58">UPPER(TEXT(A1155,"MMMM"))</f>
        <v>ENERO</v>
      </c>
      <c r="D1155" s="9">
        <f t="shared" ref="D1155:D1218" si="59">YEAR(A1155)</f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7"/>
        <v>0</v>
      </c>
      <c r="C1156" s="8" t="str">
        <f t="shared" si="58"/>
        <v>ENERO</v>
      </c>
      <c r="D1156" s="9">
        <f t="shared" si="59"/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ref="B1219:B1282" si="60">WEEKNUM(A1219)</f>
        <v>0</v>
      </c>
      <c r="C1219" s="8" t="str">
        <f t="shared" ref="C1219:C1282" si="61">UPPER(TEXT(A1219,"MMMM"))</f>
        <v>ENERO</v>
      </c>
      <c r="D1219" s="9">
        <f t="shared" ref="D1219:D1282" si="62">YEAR(A1219)</f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60"/>
        <v>0</v>
      </c>
      <c r="C1220" s="8" t="str">
        <f t="shared" si="61"/>
        <v>ENERO</v>
      </c>
      <c r="D1220" s="9">
        <f t="shared" si="62"/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ref="B1283:B1346" si="63">WEEKNUM(A1283)</f>
        <v>0</v>
      </c>
      <c r="C1283" s="8" t="str">
        <f t="shared" ref="C1283:C1346" si="64">UPPER(TEXT(A1283,"MMMM"))</f>
        <v>ENERO</v>
      </c>
      <c r="D1283" s="9">
        <f t="shared" ref="D1283:D1346" si="65">YEAR(A1283)</f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3"/>
        <v>0</v>
      </c>
      <c r="C1284" s="8" t="str">
        <f t="shared" si="64"/>
        <v>ENERO</v>
      </c>
      <c r="D1284" s="9">
        <f t="shared" si="65"/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ref="B1347:B1410" si="66">WEEKNUM(A1347)</f>
        <v>0</v>
      </c>
      <c r="C1347" s="8" t="str">
        <f t="shared" ref="C1347:C1410" si="67">UPPER(TEXT(A1347,"MMMM"))</f>
        <v>ENERO</v>
      </c>
      <c r="D1347" s="9">
        <f t="shared" ref="D1347:D1410" si="68">YEAR(A1347)</f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6"/>
        <v>0</v>
      </c>
      <c r="C1348" s="8" t="str">
        <f t="shared" si="67"/>
        <v>ENERO</v>
      </c>
      <c r="D1348" s="9">
        <f t="shared" si="68"/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ref="B1411:B1474" si="69">WEEKNUM(A1411)</f>
        <v>0</v>
      </c>
      <c r="C1411" s="8" t="str">
        <f t="shared" ref="C1411:C1474" si="70">UPPER(TEXT(A1411,"MMMM"))</f>
        <v>ENERO</v>
      </c>
      <c r="D1411" s="9">
        <f t="shared" ref="D1411:D1474" si="71">YEAR(A1411)</f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9"/>
        <v>0</v>
      </c>
      <c r="C1412" s="8" t="str">
        <f t="shared" si="70"/>
        <v>ENERO</v>
      </c>
      <c r="D1412" s="9">
        <f t="shared" si="71"/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ref="B1475:B1538" si="72">WEEKNUM(A1475)</f>
        <v>0</v>
      </c>
      <c r="C1475" s="8" t="str">
        <f t="shared" ref="C1475:C1538" si="73">UPPER(TEXT(A1475,"MMMM"))</f>
        <v>ENERO</v>
      </c>
      <c r="D1475" s="9">
        <f t="shared" ref="D1475:D1538" si="74">YEAR(A1475)</f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72"/>
        <v>0</v>
      </c>
      <c r="C1476" s="8" t="str">
        <f t="shared" si="73"/>
        <v>ENERO</v>
      </c>
      <c r="D1476" s="9">
        <f t="shared" si="74"/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ref="B1539:B1602" si="75">WEEKNUM(A1539)</f>
        <v>0</v>
      </c>
      <c r="C1539" s="8" t="str">
        <f t="shared" ref="C1539:C1602" si="76">UPPER(TEXT(A1539,"MMMM"))</f>
        <v>ENERO</v>
      </c>
      <c r="D1539" s="9">
        <f t="shared" ref="D1539:D1602" si="77">YEAR(A1539)</f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5"/>
        <v>0</v>
      </c>
      <c r="C1540" s="8" t="str">
        <f t="shared" si="76"/>
        <v>ENERO</v>
      </c>
      <c r="D1540" s="9">
        <f t="shared" si="77"/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ref="B1603:B1666" si="78">WEEKNUM(A1603)</f>
        <v>0</v>
      </c>
      <c r="C1603" s="8" t="str">
        <f t="shared" ref="C1603:C1666" si="79">UPPER(TEXT(A1603,"MMMM"))</f>
        <v>ENERO</v>
      </c>
      <c r="D1603" s="9">
        <f t="shared" ref="D1603:D1666" si="80">YEAR(A1603)</f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8"/>
        <v>0</v>
      </c>
      <c r="C1604" s="8" t="str">
        <f t="shared" si="79"/>
        <v>ENERO</v>
      </c>
      <c r="D1604" s="9">
        <f t="shared" si="80"/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ref="B1667:B1730" si="81">WEEKNUM(A1667)</f>
        <v>0</v>
      </c>
      <c r="C1667" s="8" t="str">
        <f t="shared" ref="C1667:C1730" si="82">UPPER(TEXT(A1667,"MMMM"))</f>
        <v>ENERO</v>
      </c>
      <c r="D1667" s="9">
        <f t="shared" ref="D1667:D1730" si="83">YEAR(A1667)</f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81"/>
        <v>0</v>
      </c>
      <c r="C1668" s="8" t="str">
        <f t="shared" si="82"/>
        <v>ENERO</v>
      </c>
      <c r="D1668" s="9">
        <f t="shared" si="83"/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ref="B1731:B1794" si="84">WEEKNUM(A1731)</f>
        <v>0</v>
      </c>
      <c r="C1731" s="8" t="str">
        <f t="shared" ref="C1731:C1794" si="85">UPPER(TEXT(A1731,"MMMM"))</f>
        <v>ENERO</v>
      </c>
      <c r="D1731" s="9">
        <f t="shared" ref="D1731:D1794" si="86">YEAR(A1731)</f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4"/>
        <v>0</v>
      </c>
      <c r="C1732" s="8" t="str">
        <f t="shared" si="85"/>
        <v>ENERO</v>
      </c>
      <c r="D1732" s="9">
        <f t="shared" si="86"/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ref="B1795:B1858" si="87">WEEKNUM(A1795)</f>
        <v>0</v>
      </c>
      <c r="C1795" s="8" t="str">
        <f t="shared" ref="C1795:C1858" si="88">UPPER(TEXT(A1795,"MMMM"))</f>
        <v>ENERO</v>
      </c>
      <c r="D1795" s="9">
        <f t="shared" ref="D1795:D1858" si="89">YEAR(A1795)</f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7"/>
        <v>0</v>
      </c>
      <c r="C1796" s="8" t="str">
        <f t="shared" si="88"/>
        <v>ENERO</v>
      </c>
      <c r="D1796" s="9">
        <f t="shared" si="89"/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ref="B1859:B1922" si="90">WEEKNUM(A1859)</f>
        <v>0</v>
      </c>
      <c r="C1859" s="8" t="str">
        <f t="shared" ref="C1859:C1922" si="91">UPPER(TEXT(A1859,"MMMM"))</f>
        <v>ENERO</v>
      </c>
      <c r="D1859" s="9">
        <f t="shared" ref="D1859:D1922" si="92">YEAR(A1859)</f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90"/>
        <v>0</v>
      </c>
      <c r="C1860" s="8" t="str">
        <f t="shared" si="91"/>
        <v>ENERO</v>
      </c>
      <c r="D1860" s="9">
        <f t="shared" si="92"/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ref="B1923:B1986" si="93">WEEKNUM(A1923)</f>
        <v>0</v>
      </c>
      <c r="C1923" s="8" t="str">
        <f t="shared" ref="C1923:C1986" si="94">UPPER(TEXT(A1923,"MMMM"))</f>
        <v>ENERO</v>
      </c>
      <c r="D1923" s="9">
        <f t="shared" ref="D1923:D1986" si="95">YEAR(A1923)</f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3"/>
        <v>0</v>
      </c>
      <c r="C1924" s="8" t="str">
        <f t="shared" si="94"/>
        <v>ENERO</v>
      </c>
      <c r="D1924" s="9">
        <f t="shared" si="95"/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ref="B1987:B2050" si="96">WEEKNUM(A1987)</f>
        <v>0</v>
      </c>
      <c r="C1987" s="8" t="str">
        <f t="shared" ref="C1987:C2050" si="97">UPPER(TEXT(A1987,"MMMM"))</f>
        <v>ENERO</v>
      </c>
      <c r="D1987" s="9">
        <f t="shared" ref="D1987:D2050" si="98">YEAR(A1987)</f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6"/>
        <v>0</v>
      </c>
      <c r="C1988" s="8" t="str">
        <f t="shared" si="97"/>
        <v>ENERO</v>
      </c>
      <c r="D1988" s="9">
        <f t="shared" si="98"/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ref="B2051:B2114" si="99">WEEKNUM(A2051)</f>
        <v>0</v>
      </c>
      <c r="C2051" s="8" t="str">
        <f t="shared" ref="C2051:C2114" si="100">UPPER(TEXT(A2051,"MMMM"))</f>
        <v>ENERO</v>
      </c>
      <c r="D2051" s="9">
        <f t="shared" ref="D2051:D2114" si="101">YEAR(A2051)</f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9"/>
        <v>0</v>
      </c>
      <c r="C2052" s="8" t="str">
        <f t="shared" si="100"/>
        <v>ENERO</v>
      </c>
      <c r="D2052" s="9">
        <f t="shared" si="101"/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ref="B2115:B2178" si="102">WEEKNUM(A2115)</f>
        <v>0</v>
      </c>
      <c r="C2115" s="8" t="str">
        <f t="shared" ref="C2115:C2178" si="103">UPPER(TEXT(A2115,"MMMM"))</f>
        <v>ENERO</v>
      </c>
      <c r="D2115" s="9">
        <f t="shared" ref="D2115:D2178" si="104">YEAR(A2115)</f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102"/>
        <v>0</v>
      </c>
      <c r="C2116" s="8" t="str">
        <f t="shared" si="103"/>
        <v>ENERO</v>
      </c>
      <c r="D2116" s="9">
        <f t="shared" si="104"/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ref="B2179:B2242" si="105">WEEKNUM(A2179)</f>
        <v>0</v>
      </c>
      <c r="C2179" s="8" t="str">
        <f t="shared" ref="C2179:C2242" si="106">UPPER(TEXT(A2179,"MMMM"))</f>
        <v>ENERO</v>
      </c>
      <c r="D2179" s="9">
        <f t="shared" ref="D2179:D2242" si="107">YEAR(A2179)</f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5"/>
        <v>0</v>
      </c>
      <c r="C2180" s="8" t="str">
        <f t="shared" si="106"/>
        <v>ENERO</v>
      </c>
      <c r="D2180" s="9">
        <f t="shared" si="107"/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ref="B2243:B2306" si="108">WEEKNUM(A2243)</f>
        <v>0</v>
      </c>
      <c r="C2243" s="8" t="str">
        <f t="shared" ref="C2243:C2306" si="109">UPPER(TEXT(A2243,"MMMM"))</f>
        <v>ENERO</v>
      </c>
      <c r="D2243" s="9">
        <f t="shared" ref="D2243:D2306" si="110">YEAR(A2243)</f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8"/>
        <v>0</v>
      </c>
      <c r="C2244" s="8" t="str">
        <f t="shared" si="109"/>
        <v>ENERO</v>
      </c>
      <c r="D2244" s="9">
        <f t="shared" si="110"/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ref="B2307:B2370" si="111">WEEKNUM(A2307)</f>
        <v>0</v>
      </c>
      <c r="C2307" s="8" t="str">
        <f t="shared" ref="C2307:C2370" si="112">UPPER(TEXT(A2307,"MMMM"))</f>
        <v>ENERO</v>
      </c>
      <c r="D2307" s="9">
        <f t="shared" ref="D2307:D2370" si="113">YEAR(A2307)</f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11"/>
        <v>0</v>
      </c>
      <c r="C2308" s="8" t="str">
        <f t="shared" si="112"/>
        <v>ENERO</v>
      </c>
      <c r="D2308" s="9">
        <f t="shared" si="113"/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ref="B2371:B2434" si="114">WEEKNUM(A2371)</f>
        <v>0</v>
      </c>
      <c r="C2371" s="8" t="str">
        <f t="shared" ref="C2371:C2434" si="115">UPPER(TEXT(A2371,"MMMM"))</f>
        <v>ENERO</v>
      </c>
      <c r="D2371" s="9">
        <f t="shared" ref="D2371:D2434" si="116">YEAR(A2371)</f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4"/>
        <v>0</v>
      </c>
      <c r="C2372" s="8" t="str">
        <f t="shared" si="115"/>
        <v>ENERO</v>
      </c>
      <c r="D2372" s="9">
        <f t="shared" si="116"/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ref="B2435:B2498" si="117">WEEKNUM(A2435)</f>
        <v>0</v>
      </c>
      <c r="C2435" s="8" t="str">
        <f t="shared" ref="C2435:C2498" si="118">UPPER(TEXT(A2435,"MMMM"))</f>
        <v>ENERO</v>
      </c>
      <c r="D2435" s="9">
        <f t="shared" ref="D2435:D2498" si="119">YEAR(A2435)</f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7"/>
        <v>0</v>
      </c>
      <c r="C2436" s="8" t="str">
        <f t="shared" si="118"/>
        <v>ENERO</v>
      </c>
      <c r="D2436" s="9">
        <f t="shared" si="119"/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ref="B2499:B2562" si="120">WEEKNUM(A2499)</f>
        <v>0</v>
      </c>
      <c r="C2499" s="8" t="str">
        <f t="shared" ref="C2499:C2562" si="121">UPPER(TEXT(A2499,"MMMM"))</f>
        <v>ENERO</v>
      </c>
      <c r="D2499" s="9">
        <f t="shared" ref="D2499:D2562" si="122">YEAR(A2499)</f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20"/>
        <v>0</v>
      </c>
      <c r="C2500" s="8" t="str">
        <f t="shared" si="121"/>
        <v>ENERO</v>
      </c>
      <c r="D2500" s="9">
        <f t="shared" si="122"/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ref="B2563:B2626" si="123">WEEKNUM(A2563)</f>
        <v>0</v>
      </c>
      <c r="C2563" s="8" t="str">
        <f t="shared" ref="C2563:C2626" si="124">UPPER(TEXT(A2563,"MMMM"))</f>
        <v>ENERO</v>
      </c>
      <c r="D2563" s="9">
        <f t="shared" ref="D2563:D2626" si="125">YEAR(A2563)</f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3"/>
        <v>0</v>
      </c>
      <c r="C2564" s="8" t="str">
        <f t="shared" si="124"/>
        <v>ENERO</v>
      </c>
      <c r="D2564" s="9">
        <f t="shared" si="125"/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ref="B2627:B2690" si="126">WEEKNUM(A2627)</f>
        <v>0</v>
      </c>
      <c r="C2627" s="8" t="str">
        <f t="shared" ref="C2627:C2690" si="127">UPPER(TEXT(A2627,"MMMM"))</f>
        <v>ENERO</v>
      </c>
      <c r="D2627" s="9">
        <f t="shared" ref="D2627:D2690" si="128">YEAR(A2627)</f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6"/>
        <v>0</v>
      </c>
      <c r="C2628" s="8" t="str">
        <f t="shared" si="127"/>
        <v>ENERO</v>
      </c>
      <c r="D2628" s="9">
        <f t="shared" si="128"/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ref="B2691:B2754" si="129">WEEKNUM(A2691)</f>
        <v>0</v>
      </c>
      <c r="C2691" s="8" t="str">
        <f t="shared" ref="C2691:C2754" si="130">UPPER(TEXT(A2691,"MMMM"))</f>
        <v>ENERO</v>
      </c>
      <c r="D2691" s="9">
        <f t="shared" ref="D2691:D2754" si="131">YEAR(A2691)</f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9"/>
        <v>0</v>
      </c>
      <c r="C2692" s="8" t="str">
        <f t="shared" si="130"/>
        <v>ENERO</v>
      </c>
      <c r="D2692" s="9">
        <f t="shared" si="131"/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ref="B2755:B2818" si="132">WEEKNUM(A2755)</f>
        <v>0</v>
      </c>
      <c r="C2755" s="8" t="str">
        <f t="shared" ref="C2755:C2818" si="133">UPPER(TEXT(A2755,"MMMM"))</f>
        <v>ENERO</v>
      </c>
      <c r="D2755" s="9">
        <f t="shared" ref="D2755:D2818" si="134">YEAR(A2755)</f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32"/>
        <v>0</v>
      </c>
      <c r="C2756" s="8" t="str">
        <f t="shared" si="133"/>
        <v>ENERO</v>
      </c>
      <c r="D2756" s="9">
        <f t="shared" si="134"/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ref="B2819:B2882" si="135">WEEKNUM(A2819)</f>
        <v>0</v>
      </c>
      <c r="C2819" s="8" t="str">
        <f t="shared" ref="C2819:C2882" si="136">UPPER(TEXT(A2819,"MMMM"))</f>
        <v>ENERO</v>
      </c>
      <c r="D2819" s="9">
        <f t="shared" ref="D2819:D2882" si="137">YEAR(A2819)</f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5"/>
        <v>0</v>
      </c>
      <c r="C2820" s="8" t="str">
        <f t="shared" si="136"/>
        <v>ENERO</v>
      </c>
      <c r="D2820" s="9">
        <f t="shared" si="137"/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ref="B2883:B2946" si="138">WEEKNUM(A2883)</f>
        <v>0</v>
      </c>
      <c r="C2883" s="8" t="str">
        <f t="shared" ref="C2883:C2946" si="139">UPPER(TEXT(A2883,"MMMM"))</f>
        <v>ENERO</v>
      </c>
      <c r="D2883" s="9">
        <f t="shared" ref="D2883:D2946" si="140">YEAR(A2883)</f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8"/>
        <v>0</v>
      </c>
      <c r="C2884" s="8" t="str">
        <f t="shared" si="139"/>
        <v>ENERO</v>
      </c>
      <c r="D2884" s="9">
        <f t="shared" si="140"/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ref="B2947:B3010" si="141">WEEKNUM(A2947)</f>
        <v>0</v>
      </c>
      <c r="C2947" s="8" t="str">
        <f t="shared" ref="C2947:C3010" si="142">UPPER(TEXT(A2947,"MMMM"))</f>
        <v>ENERO</v>
      </c>
      <c r="D2947" s="9">
        <f t="shared" ref="D2947:D3010" si="143">YEAR(A2947)</f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41"/>
        <v>0</v>
      </c>
      <c r="C2948" s="8" t="str">
        <f t="shared" si="142"/>
        <v>ENERO</v>
      </c>
      <c r="D2948" s="9">
        <f t="shared" si="143"/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ref="B3011:B3074" si="144">WEEKNUM(A3011)</f>
        <v>0</v>
      </c>
      <c r="C3011" s="8" t="str">
        <f t="shared" ref="C3011:C3074" si="145">UPPER(TEXT(A3011,"MMMM"))</f>
        <v>ENERO</v>
      </c>
      <c r="D3011" s="9">
        <f t="shared" ref="D3011:D3074" si="146">YEAR(A3011)</f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4"/>
        <v>0</v>
      </c>
      <c r="C3012" s="8" t="str">
        <f t="shared" si="145"/>
        <v>ENERO</v>
      </c>
      <c r="D3012" s="9">
        <f t="shared" si="146"/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ref="B3075:B3138" si="147">WEEKNUM(A3075)</f>
        <v>0</v>
      </c>
      <c r="C3075" s="8" t="str">
        <f t="shared" ref="C3075:C3138" si="148">UPPER(TEXT(A3075,"MMMM"))</f>
        <v>ENERO</v>
      </c>
      <c r="D3075" s="9">
        <f t="shared" ref="D3075:D3138" si="149">YEAR(A3075)</f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7"/>
        <v>0</v>
      </c>
      <c r="C3076" s="8" t="str">
        <f t="shared" si="148"/>
        <v>ENERO</v>
      </c>
      <c r="D3076" s="9">
        <f t="shared" si="149"/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ref="B3139:B3202" si="150">WEEKNUM(A3139)</f>
        <v>0</v>
      </c>
      <c r="C3139" s="8" t="str">
        <f t="shared" ref="C3139:C3202" si="151">UPPER(TEXT(A3139,"MMMM"))</f>
        <v>ENERO</v>
      </c>
      <c r="D3139" s="9">
        <f t="shared" ref="D3139:D3202" si="152">YEAR(A3139)</f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50"/>
        <v>0</v>
      </c>
      <c r="C3140" s="8" t="str">
        <f t="shared" si="151"/>
        <v>ENERO</v>
      </c>
      <c r="D3140" s="9">
        <f t="shared" si="152"/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ref="B3203:B3266" si="153">WEEKNUM(A3203)</f>
        <v>0</v>
      </c>
      <c r="C3203" s="8" t="str">
        <f t="shared" ref="C3203:C3266" si="154">UPPER(TEXT(A3203,"MMMM"))</f>
        <v>ENERO</v>
      </c>
      <c r="D3203" s="9">
        <f t="shared" ref="D3203:D3266" si="155">YEAR(A3203)</f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3"/>
        <v>0</v>
      </c>
      <c r="C3204" s="8" t="str">
        <f t="shared" si="154"/>
        <v>ENERO</v>
      </c>
      <c r="D3204" s="9">
        <f t="shared" si="155"/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ref="B3267:B3330" si="156">WEEKNUM(A3267)</f>
        <v>0</v>
      </c>
      <c r="C3267" s="8" t="str">
        <f t="shared" ref="C3267:C3330" si="157">UPPER(TEXT(A3267,"MMMM"))</f>
        <v>ENERO</v>
      </c>
      <c r="D3267" s="9">
        <f t="shared" ref="D3267:D3330" si="158">YEAR(A3267)</f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6"/>
        <v>0</v>
      </c>
      <c r="C3268" s="8" t="str">
        <f t="shared" si="157"/>
        <v>ENERO</v>
      </c>
      <c r="D3268" s="9">
        <f t="shared" si="158"/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ref="B3331:B3394" si="159">WEEKNUM(A3331)</f>
        <v>0</v>
      </c>
      <c r="C3331" s="8" t="str">
        <f t="shared" ref="C3331:C3394" si="160">UPPER(TEXT(A3331,"MMMM"))</f>
        <v>ENERO</v>
      </c>
      <c r="D3331" s="9">
        <f t="shared" ref="D3331:D3394" si="161">YEAR(A3331)</f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9"/>
        <v>0</v>
      </c>
      <c r="C3332" s="8" t="str">
        <f t="shared" si="160"/>
        <v>ENERO</v>
      </c>
      <c r="D3332" s="9">
        <f t="shared" si="161"/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ref="B3395:B3458" si="162">WEEKNUM(A3395)</f>
        <v>0</v>
      </c>
      <c r="C3395" s="8" t="str">
        <f t="shared" ref="C3395:C3458" si="163">UPPER(TEXT(A3395,"MMMM"))</f>
        <v>ENERO</v>
      </c>
      <c r="D3395" s="9">
        <f t="shared" ref="D3395:D3458" si="164">YEAR(A3395)</f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62"/>
        <v>0</v>
      </c>
      <c r="C3396" s="8" t="str">
        <f t="shared" si="163"/>
        <v>ENERO</v>
      </c>
      <c r="D3396" s="9">
        <f t="shared" si="164"/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ref="B3459:B3522" si="165">WEEKNUM(A3459)</f>
        <v>0</v>
      </c>
      <c r="C3459" s="8" t="str">
        <f t="shared" ref="C3459:C3522" si="166">UPPER(TEXT(A3459,"MMMM"))</f>
        <v>ENERO</v>
      </c>
      <c r="D3459" s="9">
        <f t="shared" ref="D3459:D3522" si="167">YEAR(A3459)</f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5"/>
        <v>0</v>
      </c>
      <c r="C3460" s="8" t="str">
        <f t="shared" si="166"/>
        <v>ENERO</v>
      </c>
      <c r="D3460" s="9">
        <f t="shared" si="167"/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ref="B3523:B3586" si="168">WEEKNUM(A3523)</f>
        <v>0</v>
      </c>
      <c r="C3523" s="8" t="str">
        <f t="shared" ref="C3523:C3586" si="169">UPPER(TEXT(A3523,"MMMM"))</f>
        <v>ENERO</v>
      </c>
      <c r="D3523" s="9">
        <f t="shared" ref="D3523:D3586" si="170">YEAR(A3523)</f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8"/>
        <v>0</v>
      </c>
      <c r="C3524" s="8" t="str">
        <f t="shared" si="169"/>
        <v>ENERO</v>
      </c>
      <c r="D3524" s="9">
        <f t="shared" si="170"/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ref="B3587:B3650" si="171">WEEKNUM(A3587)</f>
        <v>0</v>
      </c>
      <c r="C3587" s="8" t="str">
        <f t="shared" ref="C3587:C3650" si="172">UPPER(TEXT(A3587,"MMMM"))</f>
        <v>ENERO</v>
      </c>
      <c r="D3587" s="9">
        <f t="shared" ref="D3587:D3650" si="173">YEAR(A3587)</f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71"/>
        <v>0</v>
      </c>
      <c r="C3588" s="8" t="str">
        <f t="shared" si="172"/>
        <v>ENERO</v>
      </c>
      <c r="D3588" s="9">
        <f t="shared" si="173"/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ref="B3651:B3714" si="174">WEEKNUM(A3651)</f>
        <v>0</v>
      </c>
      <c r="C3651" s="8" t="str">
        <f t="shared" ref="C3651:C3714" si="175">UPPER(TEXT(A3651,"MMMM"))</f>
        <v>ENERO</v>
      </c>
      <c r="D3651" s="9">
        <f t="shared" ref="D3651:D3714" si="176">YEAR(A3651)</f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4"/>
        <v>0</v>
      </c>
      <c r="C3652" s="8" t="str">
        <f t="shared" si="175"/>
        <v>ENERO</v>
      </c>
      <c r="D3652" s="9">
        <f t="shared" si="176"/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ref="B3715:B3778" si="177">WEEKNUM(A3715)</f>
        <v>0</v>
      </c>
      <c r="C3715" s="8" t="str">
        <f t="shared" ref="C3715:C3778" si="178">UPPER(TEXT(A3715,"MMMM"))</f>
        <v>ENERO</v>
      </c>
      <c r="D3715" s="9">
        <f t="shared" ref="D3715:D3778" si="179">YEAR(A3715)</f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7"/>
        <v>0</v>
      </c>
      <c r="C3716" s="8" t="str">
        <f t="shared" si="178"/>
        <v>ENERO</v>
      </c>
      <c r="D3716" s="9">
        <f t="shared" si="179"/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ref="B3779:B3842" si="180">WEEKNUM(A3779)</f>
        <v>0</v>
      </c>
      <c r="C3779" s="8" t="str">
        <f t="shared" ref="C3779:C3842" si="181">UPPER(TEXT(A3779,"MMMM"))</f>
        <v>ENERO</v>
      </c>
      <c r="D3779" s="9">
        <f t="shared" ref="D3779:D3842" si="182">YEAR(A3779)</f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80"/>
        <v>0</v>
      </c>
      <c r="C3780" s="8" t="str">
        <f t="shared" si="181"/>
        <v>ENERO</v>
      </c>
      <c r="D3780" s="9">
        <f t="shared" si="182"/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ref="B3843:B3906" si="183">WEEKNUM(A3843)</f>
        <v>0</v>
      </c>
      <c r="C3843" s="8" t="str">
        <f t="shared" ref="C3843:C3906" si="184">UPPER(TEXT(A3843,"MMMM"))</f>
        <v>ENERO</v>
      </c>
      <c r="D3843" s="9">
        <f t="shared" ref="D3843:D3906" si="185">YEAR(A3843)</f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3"/>
        <v>0</v>
      </c>
      <c r="C3844" s="8" t="str">
        <f t="shared" si="184"/>
        <v>ENERO</v>
      </c>
      <c r="D3844" s="9">
        <f t="shared" si="185"/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ref="B3907:B3970" si="186">WEEKNUM(A3907)</f>
        <v>0</v>
      </c>
      <c r="C3907" s="8" t="str">
        <f t="shared" ref="C3907:C3970" si="187">UPPER(TEXT(A3907,"MMMM"))</f>
        <v>ENERO</v>
      </c>
      <c r="D3907" s="9">
        <f t="shared" ref="D3907:D3970" si="188">YEAR(A3907)</f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6"/>
        <v>0</v>
      </c>
      <c r="C3908" s="8" t="str">
        <f t="shared" si="187"/>
        <v>ENERO</v>
      </c>
      <c r="D3908" s="9">
        <f t="shared" si="188"/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ref="B3971:B4034" si="189">WEEKNUM(A3971)</f>
        <v>0</v>
      </c>
      <c r="C3971" s="8" t="str">
        <f t="shared" ref="C3971:C4034" si="190">UPPER(TEXT(A3971,"MMMM"))</f>
        <v>ENERO</v>
      </c>
      <c r="D3971" s="9">
        <f t="shared" ref="D3971:D4034" si="191">YEAR(A3971)</f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9"/>
        <v>0</v>
      </c>
      <c r="C3972" s="8" t="str">
        <f t="shared" si="190"/>
        <v>ENERO</v>
      </c>
      <c r="D3972" s="9">
        <f t="shared" si="191"/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ref="B4035:B4098" si="192">WEEKNUM(A4035)</f>
        <v>0</v>
      </c>
      <c r="C4035" s="8" t="str">
        <f t="shared" ref="C4035:C4098" si="193">UPPER(TEXT(A4035,"MMMM"))</f>
        <v>ENERO</v>
      </c>
      <c r="D4035" s="9">
        <f t="shared" ref="D4035:D4098" si="194">YEAR(A4035)</f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92"/>
        <v>0</v>
      </c>
      <c r="C4036" s="8" t="str">
        <f t="shared" si="193"/>
        <v>ENERO</v>
      </c>
      <c r="D4036" s="9">
        <f t="shared" si="194"/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ref="B4099:B4162" si="195">WEEKNUM(A4099)</f>
        <v>0</v>
      </c>
      <c r="C4099" s="8" t="str">
        <f t="shared" ref="C4099:C4162" si="196">UPPER(TEXT(A4099,"MMMM"))</f>
        <v>ENERO</v>
      </c>
      <c r="D4099" s="9">
        <f t="shared" ref="D4099:D4162" si="197">YEAR(A4099)</f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5"/>
        <v>0</v>
      </c>
      <c r="C4100" s="8" t="str">
        <f t="shared" si="196"/>
        <v>ENERO</v>
      </c>
      <c r="D4100" s="9">
        <f t="shared" si="197"/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ref="B4163:B4226" si="198">WEEKNUM(A4163)</f>
        <v>0</v>
      </c>
      <c r="C4163" s="8" t="str">
        <f t="shared" ref="C4163:C4226" si="199">UPPER(TEXT(A4163,"MMMM"))</f>
        <v>ENERO</v>
      </c>
      <c r="D4163" s="9">
        <f t="shared" ref="D4163:D4226" si="200">YEAR(A4163)</f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8"/>
        <v>0</v>
      </c>
      <c r="C4164" s="8" t="str">
        <f t="shared" si="199"/>
        <v>ENERO</v>
      </c>
      <c r="D4164" s="9">
        <f t="shared" si="200"/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ref="B4227:B4290" si="201">WEEKNUM(A4227)</f>
        <v>0</v>
      </c>
      <c r="C4227" s="8" t="str">
        <f t="shared" ref="C4227:C4290" si="202">UPPER(TEXT(A4227,"MMMM"))</f>
        <v>ENERO</v>
      </c>
      <c r="D4227" s="9">
        <f t="shared" ref="D4227:D4290" si="203">YEAR(A4227)</f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201"/>
        <v>0</v>
      </c>
      <c r="C4228" s="8" t="str">
        <f t="shared" si="202"/>
        <v>ENERO</v>
      </c>
      <c r="D4228" s="9">
        <f t="shared" si="203"/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ref="B4291:B4354" si="204">WEEKNUM(A4291)</f>
        <v>0</v>
      </c>
      <c r="C4291" s="8" t="str">
        <f t="shared" ref="C4291:C4354" si="205">UPPER(TEXT(A4291,"MMMM"))</f>
        <v>ENERO</v>
      </c>
      <c r="D4291" s="9">
        <f t="shared" ref="D4291:D4354" si="206">YEAR(A4291)</f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4"/>
        <v>0</v>
      </c>
      <c r="C4292" s="8" t="str">
        <f t="shared" si="205"/>
        <v>ENERO</v>
      </c>
      <c r="D4292" s="9">
        <f t="shared" si="206"/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ref="B4355:B4418" si="207">WEEKNUM(A4355)</f>
        <v>0</v>
      </c>
      <c r="C4355" s="8" t="str">
        <f t="shared" ref="C4355:C4418" si="208">UPPER(TEXT(A4355,"MMMM"))</f>
        <v>ENERO</v>
      </c>
      <c r="D4355" s="9">
        <f t="shared" ref="D4355:D4418" si="209">YEAR(A4355)</f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7"/>
        <v>0</v>
      </c>
      <c r="C4356" s="8" t="str">
        <f t="shared" si="208"/>
        <v>ENERO</v>
      </c>
      <c r="D4356" s="9">
        <f t="shared" si="209"/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ref="B4419:B4482" si="210">WEEKNUM(A4419)</f>
        <v>0</v>
      </c>
      <c r="C4419" s="8" t="str">
        <f t="shared" ref="C4419:C4482" si="211">UPPER(TEXT(A4419,"MMMM"))</f>
        <v>ENERO</v>
      </c>
      <c r="D4419" s="9">
        <f t="shared" ref="D4419:D4482" si="212">YEAR(A4419)</f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10"/>
        <v>0</v>
      </c>
      <c r="C4420" s="8" t="str">
        <f t="shared" si="211"/>
        <v>ENERO</v>
      </c>
      <c r="D4420" s="9">
        <f t="shared" si="212"/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ref="B4483:B4546" si="213">WEEKNUM(A4483)</f>
        <v>0</v>
      </c>
      <c r="C4483" s="8" t="str">
        <f t="shared" ref="C4483:C4546" si="214">UPPER(TEXT(A4483,"MMMM"))</f>
        <v>ENERO</v>
      </c>
      <c r="D4483" s="9">
        <f t="shared" ref="D4483:D4546" si="215">YEAR(A4483)</f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3"/>
        <v>0</v>
      </c>
      <c r="C4484" s="8" t="str">
        <f t="shared" si="214"/>
        <v>ENERO</v>
      </c>
      <c r="D4484" s="9">
        <f t="shared" si="215"/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ref="B4547:B4610" si="216">WEEKNUM(A4547)</f>
        <v>0</v>
      </c>
      <c r="C4547" s="8" t="str">
        <f t="shared" ref="C4547:C4610" si="217">UPPER(TEXT(A4547,"MMMM"))</f>
        <v>ENERO</v>
      </c>
      <c r="D4547" s="9">
        <f t="shared" ref="D4547:D4610" si="218">YEAR(A4547)</f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6"/>
        <v>0</v>
      </c>
      <c r="C4548" s="8" t="str">
        <f t="shared" si="217"/>
        <v>ENERO</v>
      </c>
      <c r="D4548" s="9">
        <f t="shared" si="218"/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ref="B4611:B4674" si="219">WEEKNUM(A4611)</f>
        <v>0</v>
      </c>
      <c r="C4611" s="8" t="str">
        <f t="shared" ref="C4611:C4674" si="220">UPPER(TEXT(A4611,"MMMM"))</f>
        <v>ENERO</v>
      </c>
      <c r="D4611" s="9">
        <f t="shared" ref="D4611:D4674" si="221">YEAR(A4611)</f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9"/>
        <v>0</v>
      </c>
      <c r="C4612" s="8" t="str">
        <f t="shared" si="220"/>
        <v>ENERO</v>
      </c>
      <c r="D4612" s="9">
        <f t="shared" si="221"/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ref="B4675:B4738" si="222">WEEKNUM(A4675)</f>
        <v>0</v>
      </c>
      <c r="C4675" s="8" t="str">
        <f t="shared" ref="C4675:C4738" si="223">UPPER(TEXT(A4675,"MMMM"))</f>
        <v>ENERO</v>
      </c>
      <c r="D4675" s="9">
        <f t="shared" ref="D4675:D4738" si="224">YEAR(A4675)</f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22"/>
        <v>0</v>
      </c>
      <c r="C4676" s="8" t="str">
        <f t="shared" si="223"/>
        <v>ENERO</v>
      </c>
      <c r="D4676" s="9">
        <f t="shared" si="224"/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ref="B4739:B4802" si="225">WEEKNUM(A4739)</f>
        <v>0</v>
      </c>
      <c r="C4739" s="8" t="str">
        <f t="shared" ref="C4739:C4802" si="226">UPPER(TEXT(A4739,"MMMM"))</f>
        <v>ENERO</v>
      </c>
      <c r="D4739" s="9">
        <f t="shared" ref="D4739:D4802" si="227">YEAR(A4739)</f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5"/>
        <v>0</v>
      </c>
      <c r="C4740" s="8" t="str">
        <f t="shared" si="226"/>
        <v>ENERO</v>
      </c>
      <c r="D4740" s="9">
        <f t="shared" si="227"/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ref="B4803:B4866" si="228">WEEKNUM(A4803)</f>
        <v>0</v>
      </c>
      <c r="C4803" s="8" t="str">
        <f t="shared" ref="C4803:C4867" si="229">UPPER(TEXT(A4803,"MMMM"))</f>
        <v>ENERO</v>
      </c>
      <c r="D4803" s="9">
        <f t="shared" ref="D4803:D4867" si="230">YEAR(A4803)</f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8"/>
        <v>0</v>
      </c>
      <c r="C4804" s="8" t="str">
        <f t="shared" si="229"/>
        <v>ENERO</v>
      </c>
      <c r="D4804" s="9">
        <f t="shared" si="230"/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ref="B4867" si="231">WEEKNUM(A4867)</f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autoFilter ref="A1:J4867" xr:uid="{7439B2D7-B12D-4DB7-B357-46A8222241C4}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workbookViewId="0">
      <selection activeCell="C13" sqref="C13"/>
    </sheetView>
  </sheetViews>
  <sheetFormatPr baseColWidth="10" defaultRowHeight="15" x14ac:dyDescent="0.25"/>
  <cols>
    <col min="1" max="1" width="17.42578125" customWidth="1"/>
    <col min="2" max="2" width="34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80302322</v>
      </c>
      <c r="B4" s="1" t="s">
        <v>32</v>
      </c>
      <c r="C4" s="3">
        <v>596</v>
      </c>
    </row>
    <row r="5" spans="1:3" x14ac:dyDescent="0.25">
      <c r="A5" s="1">
        <v>32286935</v>
      </c>
      <c r="B5" s="1" t="s">
        <v>30</v>
      </c>
      <c r="C5" s="3">
        <v>96</v>
      </c>
    </row>
    <row r="6" spans="1:3" x14ac:dyDescent="0.25">
      <c r="A6" s="1">
        <v>41491172</v>
      </c>
      <c r="B6" s="1" t="s">
        <v>35</v>
      </c>
      <c r="C6" s="3">
        <v>96</v>
      </c>
    </row>
    <row r="7" spans="1:3" x14ac:dyDescent="0.25">
      <c r="A7" s="1">
        <v>73806173</v>
      </c>
      <c r="B7" s="1" t="s">
        <v>45</v>
      </c>
      <c r="C7" s="3">
        <v>58</v>
      </c>
    </row>
    <row r="8" spans="1:3" x14ac:dyDescent="0.25">
      <c r="A8" s="1">
        <v>75057723</v>
      </c>
      <c r="B8" s="1" t="s">
        <v>46</v>
      </c>
      <c r="C8" s="3">
        <v>8</v>
      </c>
    </row>
    <row r="9" spans="1:3" x14ac:dyDescent="0.25">
      <c r="A9" s="1" t="s">
        <v>40</v>
      </c>
      <c r="B9" s="1" t="s">
        <v>36</v>
      </c>
      <c r="C9" s="3">
        <v>72</v>
      </c>
    </row>
    <row r="10" spans="1:3" x14ac:dyDescent="0.25">
      <c r="A10" s="1" t="s">
        <v>28</v>
      </c>
      <c r="B10" s="1"/>
      <c r="C10" s="3">
        <v>926</v>
      </c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8" sqref="I8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45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2022-07-16T17:16:40Z</dcterms:modified>
</cp:coreProperties>
</file>