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B8497595-4641-4CAA-A70A-46B1ECFD8A13}" xr6:coauthVersionLast="47" xr6:coauthVersionMax="47" xr10:uidLastSave="{00000000-0000-0000-0000-000000000000}"/>
  <bookViews>
    <workbookView xWindow="-120" yWindow="-120" windowWidth="20730" windowHeight="11160" activeTab="1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SEGUIMIENTO!$A$1:$J$4868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2" l="1"/>
  <c r="I61" i="2"/>
  <c r="I63" i="2"/>
  <c r="I65" i="2"/>
  <c r="I66" i="2"/>
  <c r="I64" i="2"/>
  <c r="I67" i="2"/>
  <c r="I68" i="2"/>
  <c r="I69" i="2"/>
  <c r="I76" i="2"/>
  <c r="I77" i="2"/>
  <c r="I78" i="2"/>
  <c r="I70" i="2"/>
  <c r="I71" i="2"/>
  <c r="I72" i="2"/>
  <c r="I74" i="2"/>
  <c r="I75" i="2"/>
  <c r="I73" i="2"/>
  <c r="I82" i="2"/>
  <c r="I79" i="2"/>
  <c r="I81" i="2"/>
  <c r="I83" i="2"/>
  <c r="I80" i="2"/>
  <c r="I84" i="2"/>
  <c r="I88" i="2"/>
  <c r="I85" i="2"/>
  <c r="I87" i="2"/>
  <c r="I90" i="2"/>
  <c r="I89" i="2"/>
  <c r="I86" i="2"/>
  <c r="I91" i="2"/>
  <c r="I95" i="2"/>
  <c r="I92" i="2"/>
  <c r="I94" i="2"/>
  <c r="I97" i="2"/>
  <c r="I96" i="2"/>
  <c r="I93" i="2"/>
  <c r="I98" i="2"/>
  <c r="I104" i="2"/>
  <c r="I103" i="2"/>
  <c r="I102" i="2"/>
  <c r="I99" i="2"/>
  <c r="I100" i="2"/>
  <c r="I101" i="2"/>
  <c r="I105" i="2"/>
  <c r="I106" i="2"/>
  <c r="I107" i="2"/>
  <c r="I109" i="2"/>
  <c r="I108" i="2"/>
  <c r="I111" i="2"/>
  <c r="I112" i="2"/>
  <c r="I113" i="2"/>
  <c r="I114" i="2"/>
  <c r="I121" i="2"/>
  <c r="I126" i="2"/>
  <c r="I122" i="2"/>
  <c r="I127" i="2"/>
  <c r="I117" i="2"/>
  <c r="I123" i="2"/>
  <c r="I128" i="2"/>
  <c r="I115" i="2"/>
  <c r="I118" i="2"/>
  <c r="I129" i="2"/>
  <c r="I132" i="2"/>
  <c r="I133" i="2"/>
  <c r="I134" i="2"/>
  <c r="I135" i="2"/>
  <c r="I119" i="2"/>
  <c r="I124" i="2"/>
  <c r="I130" i="2"/>
  <c r="I136" i="2"/>
  <c r="I137" i="2"/>
  <c r="I110" i="2"/>
  <c r="I116" i="2"/>
  <c r="I120" i="2"/>
  <c r="I125" i="2"/>
  <c r="I131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10" i="2"/>
  <c r="I11" i="2"/>
  <c r="I22" i="2"/>
  <c r="I23" i="2"/>
  <c r="I32" i="2"/>
  <c r="I41" i="2"/>
  <c r="I50" i="2"/>
  <c r="I18" i="2"/>
  <c r="I19" i="2"/>
  <c r="I30" i="2"/>
  <c r="I39" i="2"/>
  <c r="I48" i="2"/>
  <c r="I56" i="2"/>
  <c r="I15" i="2"/>
  <c r="I16" i="2"/>
  <c r="I27" i="2"/>
  <c r="I28" i="2"/>
  <c r="I36" i="2"/>
  <c r="I45" i="2"/>
  <c r="I53" i="2"/>
  <c r="I38" i="2"/>
  <c r="I47" i="2"/>
  <c r="I55" i="2"/>
  <c r="I2" i="2"/>
  <c r="I3" i="2"/>
  <c r="I12" i="2"/>
  <c r="I24" i="2"/>
  <c r="I33" i="2"/>
  <c r="I42" i="2"/>
  <c r="I51" i="2"/>
  <c r="I8" i="2"/>
  <c r="I9" i="2"/>
  <c r="I17" i="2"/>
  <c r="I29" i="2"/>
  <c r="I37" i="2"/>
  <c r="I46" i="2"/>
  <c r="I54" i="2"/>
  <c r="I59" i="2"/>
  <c r="I6" i="2"/>
  <c r="I7" i="2"/>
  <c r="I14" i="2"/>
  <c r="I26" i="2"/>
  <c r="I35" i="2"/>
  <c r="I44" i="2"/>
  <c r="I52" i="2"/>
  <c r="I20" i="2"/>
  <c r="I21" i="2"/>
  <c r="I31" i="2"/>
  <c r="I40" i="2"/>
  <c r="I49" i="2"/>
  <c r="I57" i="2"/>
  <c r="I4" i="2"/>
  <c r="I5" i="2"/>
  <c r="I13" i="2"/>
  <c r="I25" i="2"/>
  <c r="I34" i="2"/>
  <c r="I43" i="2"/>
  <c r="I58" i="2"/>
  <c r="I62" i="2"/>
  <c r="I60" i="2"/>
  <c r="F10" i="2" l="1"/>
  <c r="F11" i="2"/>
  <c r="F22" i="2"/>
  <c r="F23" i="2"/>
  <c r="F32" i="2"/>
  <c r="F41" i="2"/>
  <c r="F50" i="2"/>
  <c r="F18" i="2"/>
  <c r="F19" i="2"/>
  <c r="F30" i="2"/>
  <c r="F39" i="2"/>
  <c r="F48" i="2"/>
  <c r="F56" i="2"/>
  <c r="F15" i="2"/>
  <c r="F16" i="2"/>
  <c r="F27" i="2"/>
  <c r="F28" i="2"/>
  <c r="F36" i="2"/>
  <c r="F45" i="2"/>
  <c r="F53" i="2"/>
  <c r="F38" i="2"/>
  <c r="F47" i="2"/>
  <c r="F55" i="2"/>
  <c r="F2" i="2"/>
  <c r="F3" i="2"/>
  <c r="F12" i="2"/>
  <c r="F24" i="2"/>
  <c r="F33" i="2"/>
  <c r="F42" i="2"/>
  <c r="F51" i="2"/>
  <c r="F8" i="2"/>
  <c r="F9" i="2"/>
  <c r="F17" i="2"/>
  <c r="F29" i="2"/>
  <c r="F37" i="2"/>
  <c r="F46" i="2"/>
  <c r="F54" i="2"/>
  <c r="F59" i="2"/>
  <c r="F6" i="2"/>
  <c r="F7" i="2"/>
  <c r="F14" i="2"/>
  <c r="F26" i="2"/>
  <c r="F35" i="2"/>
  <c r="F44" i="2"/>
  <c r="F52" i="2"/>
  <c r="F20" i="2"/>
  <c r="F21" i="2"/>
  <c r="F31" i="2"/>
  <c r="F40" i="2"/>
  <c r="F49" i="2"/>
  <c r="F57" i="2"/>
  <c r="F4" i="2"/>
  <c r="F5" i="2"/>
  <c r="F13" i="2"/>
  <c r="F25" i="2"/>
  <c r="F34" i="2"/>
  <c r="F43" i="2"/>
  <c r="F58" i="2"/>
  <c r="F62" i="2"/>
  <c r="F60" i="2"/>
  <c r="F61" i="2"/>
  <c r="F63" i="2"/>
  <c r="F65" i="2"/>
  <c r="F64" i="2"/>
  <c r="F67" i="2"/>
  <c r="F68" i="2"/>
  <c r="F69" i="2"/>
  <c r="F76" i="2"/>
  <c r="F77" i="2"/>
  <c r="F78" i="2"/>
  <c r="F70" i="2"/>
  <c r="F71" i="2"/>
  <c r="F72" i="2"/>
  <c r="F74" i="2"/>
  <c r="F75" i="2"/>
  <c r="F73" i="2"/>
  <c r="F82" i="2"/>
  <c r="F79" i="2"/>
  <c r="F81" i="2"/>
  <c r="F83" i="2"/>
  <c r="F80" i="2"/>
  <c r="F84" i="2"/>
  <c r="F88" i="2"/>
  <c r="F85" i="2"/>
  <c r="F87" i="2"/>
  <c r="F90" i="2"/>
  <c r="F89" i="2"/>
  <c r="F86" i="2"/>
  <c r="F91" i="2"/>
  <c r="F95" i="2"/>
  <c r="F92" i="2"/>
  <c r="F94" i="2"/>
  <c r="F97" i="2"/>
  <c r="F96" i="2"/>
  <c r="F93" i="2"/>
  <c r="F98" i="2"/>
  <c r="F104" i="2"/>
  <c r="F103" i="2"/>
  <c r="F102" i="2"/>
  <c r="F99" i="2"/>
  <c r="F100" i="2"/>
  <c r="F101" i="2"/>
  <c r="F105" i="2"/>
  <c r="F106" i="2"/>
  <c r="F107" i="2"/>
  <c r="F109" i="2"/>
  <c r="F108" i="2"/>
  <c r="F111" i="2"/>
  <c r="F112" i="2"/>
  <c r="F113" i="2"/>
  <c r="F114" i="2"/>
  <c r="F121" i="2"/>
  <c r="F126" i="2"/>
  <c r="F122" i="2"/>
  <c r="F127" i="2"/>
  <c r="F117" i="2"/>
  <c r="F123" i="2"/>
  <c r="F128" i="2"/>
  <c r="F115" i="2"/>
  <c r="F118" i="2"/>
  <c r="F129" i="2"/>
  <c r="F132" i="2"/>
  <c r="F133" i="2"/>
  <c r="F134" i="2"/>
  <c r="F135" i="2"/>
  <c r="F119" i="2"/>
  <c r="F124" i="2"/>
  <c r="F130" i="2"/>
  <c r="F136" i="2"/>
  <c r="F137" i="2"/>
  <c r="F110" i="2"/>
  <c r="F116" i="2"/>
  <c r="F120" i="2"/>
  <c r="F125" i="2"/>
  <c r="F131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C11" i="2"/>
  <c r="C22" i="2"/>
  <c r="C23" i="2"/>
  <c r="C32" i="2"/>
  <c r="C41" i="2"/>
  <c r="C50" i="2"/>
  <c r="C18" i="2"/>
  <c r="C19" i="2"/>
  <c r="C30" i="2"/>
  <c r="C39" i="2"/>
  <c r="C48" i="2"/>
  <c r="C56" i="2"/>
  <c r="C15" i="2"/>
  <c r="C16" i="2"/>
  <c r="C27" i="2"/>
  <c r="C28" i="2"/>
  <c r="C36" i="2"/>
  <c r="C45" i="2"/>
  <c r="C53" i="2"/>
  <c r="C38" i="2"/>
  <c r="C47" i="2"/>
  <c r="C55" i="2"/>
  <c r="C2" i="2"/>
  <c r="C3" i="2"/>
  <c r="C12" i="2"/>
  <c r="C24" i="2"/>
  <c r="C33" i="2"/>
  <c r="C42" i="2"/>
  <c r="C51" i="2"/>
  <c r="C8" i="2"/>
  <c r="C9" i="2"/>
  <c r="C17" i="2"/>
  <c r="C29" i="2"/>
  <c r="C37" i="2"/>
  <c r="C46" i="2"/>
  <c r="C54" i="2"/>
  <c r="C59" i="2"/>
  <c r="C6" i="2"/>
  <c r="C7" i="2"/>
  <c r="C14" i="2"/>
  <c r="C26" i="2"/>
  <c r="C35" i="2"/>
  <c r="C44" i="2"/>
  <c r="C52" i="2"/>
  <c r="C20" i="2"/>
  <c r="C21" i="2"/>
  <c r="C31" i="2"/>
  <c r="C40" i="2"/>
  <c r="C49" i="2"/>
  <c r="C57" i="2"/>
  <c r="C4" i="2"/>
  <c r="C5" i="2"/>
  <c r="C13" i="2"/>
  <c r="C25" i="2"/>
  <c r="C34" i="2"/>
  <c r="C43" i="2"/>
  <c r="C58" i="2"/>
  <c r="C62" i="2"/>
  <c r="C60" i="2"/>
  <c r="C61" i="2"/>
  <c r="C63" i="2"/>
  <c r="C65" i="2"/>
  <c r="C66" i="2"/>
  <c r="C64" i="2"/>
  <c r="C67" i="2"/>
  <c r="C68" i="2"/>
  <c r="C69" i="2"/>
  <c r="C76" i="2"/>
  <c r="C77" i="2"/>
  <c r="C78" i="2"/>
  <c r="C70" i="2"/>
  <c r="C71" i="2"/>
  <c r="C72" i="2"/>
  <c r="C74" i="2"/>
  <c r="C75" i="2"/>
  <c r="C73" i="2"/>
  <c r="C82" i="2"/>
  <c r="C79" i="2"/>
  <c r="C81" i="2"/>
  <c r="C83" i="2"/>
  <c r="C80" i="2"/>
  <c r="C84" i="2"/>
  <c r="C88" i="2"/>
  <c r="C85" i="2"/>
  <c r="C87" i="2"/>
  <c r="C90" i="2"/>
  <c r="C89" i="2"/>
  <c r="C86" i="2"/>
  <c r="C91" i="2"/>
  <c r="C95" i="2"/>
  <c r="C92" i="2"/>
  <c r="C94" i="2"/>
  <c r="C97" i="2"/>
  <c r="C96" i="2"/>
  <c r="C93" i="2"/>
  <c r="C98" i="2"/>
  <c r="C104" i="2"/>
  <c r="C103" i="2"/>
  <c r="C102" i="2"/>
  <c r="C99" i="2"/>
  <c r="C100" i="2"/>
  <c r="C101" i="2"/>
  <c r="C105" i="2"/>
  <c r="C106" i="2"/>
  <c r="C107" i="2"/>
  <c r="C109" i="2"/>
  <c r="C108" i="2"/>
  <c r="C111" i="2"/>
  <c r="C112" i="2"/>
  <c r="C113" i="2"/>
  <c r="C114" i="2"/>
  <c r="C121" i="2"/>
  <c r="C126" i="2"/>
  <c r="C122" i="2"/>
  <c r="C127" i="2"/>
  <c r="C117" i="2"/>
  <c r="C123" i="2"/>
  <c r="C128" i="2"/>
  <c r="C115" i="2"/>
  <c r="C118" i="2"/>
  <c r="C129" i="2"/>
  <c r="C132" i="2"/>
  <c r="C133" i="2"/>
  <c r="C134" i="2"/>
  <c r="C135" i="2"/>
  <c r="C119" i="2"/>
  <c r="C124" i="2"/>
  <c r="C130" i="2"/>
  <c r="C136" i="2"/>
  <c r="C137" i="2"/>
  <c r="C110" i="2"/>
  <c r="C116" i="2"/>
  <c r="C120" i="2"/>
  <c r="C125" i="2"/>
  <c r="C131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10" i="2"/>
  <c r="D11" i="2"/>
  <c r="D22" i="2"/>
  <c r="D23" i="2"/>
  <c r="D32" i="2"/>
  <c r="D41" i="2"/>
  <c r="D50" i="2"/>
  <c r="D18" i="2"/>
  <c r="D19" i="2"/>
  <c r="D30" i="2"/>
  <c r="D39" i="2"/>
  <c r="D48" i="2"/>
  <c r="D56" i="2"/>
  <c r="D15" i="2"/>
  <c r="D16" i="2"/>
  <c r="D27" i="2"/>
  <c r="D28" i="2"/>
  <c r="D36" i="2"/>
  <c r="D45" i="2"/>
  <c r="D53" i="2"/>
  <c r="D38" i="2"/>
  <c r="D47" i="2"/>
  <c r="D55" i="2"/>
  <c r="D2" i="2"/>
  <c r="D3" i="2"/>
  <c r="D12" i="2"/>
  <c r="D24" i="2"/>
  <c r="D33" i="2"/>
  <c r="D42" i="2"/>
  <c r="D51" i="2"/>
  <c r="D8" i="2"/>
  <c r="D9" i="2"/>
  <c r="D17" i="2"/>
  <c r="D29" i="2"/>
  <c r="D37" i="2"/>
  <c r="D46" i="2"/>
  <c r="D54" i="2"/>
  <c r="D59" i="2"/>
  <c r="D6" i="2"/>
  <c r="D7" i="2"/>
  <c r="D14" i="2"/>
  <c r="D26" i="2"/>
  <c r="D35" i="2"/>
  <c r="D44" i="2"/>
  <c r="D52" i="2"/>
  <c r="D20" i="2"/>
  <c r="D21" i="2"/>
  <c r="D31" i="2"/>
  <c r="D40" i="2"/>
  <c r="D49" i="2"/>
  <c r="D57" i="2"/>
  <c r="D4" i="2"/>
  <c r="D5" i="2"/>
  <c r="D13" i="2"/>
  <c r="D25" i="2"/>
  <c r="D34" i="2"/>
  <c r="D43" i="2"/>
  <c r="D58" i="2"/>
  <c r="D62" i="2"/>
  <c r="D60" i="2"/>
  <c r="D61" i="2"/>
  <c r="D63" i="2"/>
  <c r="D65" i="2"/>
  <c r="D66" i="2"/>
  <c r="D64" i="2"/>
  <c r="D67" i="2"/>
  <c r="D68" i="2"/>
  <c r="D69" i="2"/>
  <c r="D76" i="2"/>
  <c r="D77" i="2"/>
  <c r="D78" i="2"/>
  <c r="D70" i="2"/>
  <c r="D71" i="2"/>
  <c r="D72" i="2"/>
  <c r="D74" i="2"/>
  <c r="D75" i="2"/>
  <c r="D73" i="2"/>
  <c r="D82" i="2"/>
  <c r="D79" i="2"/>
  <c r="D81" i="2"/>
  <c r="D83" i="2"/>
  <c r="D80" i="2"/>
  <c r="D84" i="2"/>
  <c r="D88" i="2"/>
  <c r="D85" i="2"/>
  <c r="D87" i="2"/>
  <c r="D90" i="2"/>
  <c r="D89" i="2"/>
  <c r="D86" i="2"/>
  <c r="D91" i="2"/>
  <c r="D95" i="2"/>
  <c r="D92" i="2"/>
  <c r="D94" i="2"/>
  <c r="D97" i="2"/>
  <c r="D96" i="2"/>
  <c r="D93" i="2"/>
  <c r="D98" i="2"/>
  <c r="D104" i="2"/>
  <c r="D103" i="2"/>
  <c r="D102" i="2"/>
  <c r="D99" i="2"/>
  <c r="D100" i="2"/>
  <c r="D101" i="2"/>
  <c r="D105" i="2"/>
  <c r="D106" i="2"/>
  <c r="D107" i="2"/>
  <c r="D109" i="2"/>
  <c r="D108" i="2"/>
  <c r="D111" i="2"/>
  <c r="D112" i="2"/>
  <c r="D113" i="2"/>
  <c r="D114" i="2"/>
  <c r="D121" i="2"/>
  <c r="D126" i="2"/>
  <c r="D122" i="2"/>
  <c r="D127" i="2"/>
  <c r="D117" i="2"/>
  <c r="D123" i="2"/>
  <c r="D128" i="2"/>
  <c r="D115" i="2"/>
  <c r="D118" i="2"/>
  <c r="D129" i="2"/>
  <c r="D132" i="2"/>
  <c r="D133" i="2"/>
  <c r="D134" i="2"/>
  <c r="D135" i="2"/>
  <c r="D119" i="2"/>
  <c r="D124" i="2"/>
  <c r="D130" i="2"/>
  <c r="D136" i="2"/>
  <c r="D137" i="2"/>
  <c r="D110" i="2"/>
  <c r="D116" i="2"/>
  <c r="D120" i="2"/>
  <c r="D125" i="2"/>
  <c r="D13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10" i="2"/>
  <c r="B11" i="2"/>
  <c r="B22" i="2"/>
  <c r="B23" i="2"/>
  <c r="B32" i="2"/>
  <c r="B41" i="2"/>
  <c r="B50" i="2"/>
  <c r="B18" i="2"/>
  <c r="B19" i="2"/>
  <c r="B30" i="2"/>
  <c r="B39" i="2"/>
  <c r="B48" i="2"/>
  <c r="B56" i="2"/>
  <c r="B15" i="2"/>
  <c r="B16" i="2"/>
  <c r="B27" i="2"/>
  <c r="B28" i="2"/>
  <c r="B36" i="2"/>
  <c r="B45" i="2"/>
  <c r="B53" i="2"/>
  <c r="B38" i="2"/>
  <c r="B47" i="2"/>
  <c r="B55" i="2"/>
  <c r="B2" i="2"/>
  <c r="B3" i="2"/>
  <c r="B12" i="2"/>
  <c r="B24" i="2"/>
  <c r="B33" i="2"/>
  <c r="B42" i="2"/>
  <c r="B51" i="2"/>
  <c r="B8" i="2"/>
  <c r="B9" i="2"/>
  <c r="B17" i="2"/>
  <c r="B29" i="2"/>
  <c r="B37" i="2"/>
  <c r="B46" i="2"/>
  <c r="B54" i="2"/>
  <c r="B59" i="2"/>
  <c r="B6" i="2"/>
  <c r="B7" i="2"/>
  <c r="B14" i="2"/>
  <c r="B26" i="2"/>
  <c r="B35" i="2"/>
  <c r="B44" i="2"/>
  <c r="B52" i="2"/>
  <c r="B20" i="2"/>
  <c r="B21" i="2"/>
  <c r="B31" i="2"/>
  <c r="B40" i="2"/>
  <c r="B49" i="2"/>
  <c r="B57" i="2"/>
  <c r="B4" i="2"/>
  <c r="B5" i="2"/>
  <c r="B13" i="2"/>
  <c r="B25" i="2"/>
  <c r="B34" i="2"/>
  <c r="B43" i="2"/>
  <c r="B58" i="2"/>
  <c r="B62" i="2"/>
  <c r="B60" i="2"/>
  <c r="B61" i="2"/>
  <c r="B63" i="2"/>
  <c r="B65" i="2"/>
  <c r="B66" i="2"/>
  <c r="B64" i="2"/>
  <c r="B67" i="2"/>
  <c r="B68" i="2"/>
  <c r="B69" i="2"/>
  <c r="B76" i="2"/>
  <c r="B77" i="2"/>
  <c r="B78" i="2"/>
  <c r="B70" i="2"/>
  <c r="B71" i="2"/>
  <c r="B72" i="2"/>
  <c r="B74" i="2"/>
  <c r="B75" i="2"/>
  <c r="B73" i="2"/>
  <c r="B82" i="2"/>
  <c r="B79" i="2"/>
  <c r="B81" i="2"/>
  <c r="B83" i="2"/>
  <c r="B80" i="2"/>
  <c r="B84" i="2"/>
  <c r="B88" i="2"/>
  <c r="B85" i="2"/>
  <c r="B87" i="2"/>
  <c r="B90" i="2"/>
  <c r="B89" i="2"/>
  <c r="B86" i="2"/>
  <c r="B91" i="2"/>
  <c r="B95" i="2"/>
  <c r="B92" i="2"/>
  <c r="B94" i="2"/>
  <c r="B97" i="2"/>
  <c r="B96" i="2"/>
  <c r="B93" i="2"/>
  <c r="B98" i="2"/>
  <c r="B104" i="2"/>
  <c r="B103" i="2"/>
  <c r="B102" i="2"/>
  <c r="B99" i="2"/>
  <c r="B100" i="2"/>
  <c r="B101" i="2"/>
  <c r="B105" i="2"/>
  <c r="B106" i="2"/>
  <c r="B107" i="2"/>
  <c r="B109" i="2"/>
  <c r="B108" i="2"/>
  <c r="B111" i="2"/>
  <c r="B112" i="2"/>
  <c r="B113" i="2"/>
  <c r="B114" i="2"/>
  <c r="B121" i="2"/>
  <c r="B126" i="2"/>
  <c r="B122" i="2"/>
  <c r="B127" i="2"/>
  <c r="B117" i="2"/>
  <c r="B123" i="2"/>
  <c r="B128" i="2"/>
  <c r="B115" i="2"/>
  <c r="B118" i="2"/>
  <c r="B129" i="2"/>
  <c r="B132" i="2"/>
  <c r="B133" i="2"/>
  <c r="B134" i="2"/>
  <c r="B135" i="2"/>
  <c r="B119" i="2"/>
  <c r="B124" i="2"/>
  <c r="B130" i="2"/>
  <c r="B136" i="2"/>
  <c r="B137" i="2"/>
  <c r="B110" i="2"/>
  <c r="B116" i="2"/>
  <c r="B120" i="2"/>
  <c r="B125" i="2"/>
  <c r="B131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10" i="2"/>
</calcChain>
</file>

<file path=xl/sharedStrings.xml><?xml version="1.0" encoding="utf-8"?>
<sst xmlns="http://schemas.openxmlformats.org/spreadsheetml/2006/main" count="136" uniqueCount="50">
  <si>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</si>
  <si>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</si>
  <si>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</si>
  <si>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</si>
  <si>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</si>
  <si>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</si>
  <si>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</si>
  <si>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</si>
  <si>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</si>
  <si>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</si>
  <si>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</si>
  <si>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</si>
  <si>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</si>
  <si>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</si>
  <si>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</si>
  <si>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</si>
  <si>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</si>
  <si>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</si>
  <si>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</si>
  <si>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</si>
  <si>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</si>
  <si>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</si>
  <si>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</si>
  <si>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</si>
  <si>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</si>
  <si>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</si>
  <si>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</si>
  <si>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</si>
  <si>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</si>
  <si>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</si>
  <si>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</si>
  <si>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</si>
  <si>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</si>
  <si>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</si>
  <si>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</si>
  <si>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</si>
  <si>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</si>
  <si>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</si>
  <si>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</si>
  <si>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</si>
  <si>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</si>
  <si>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</si>
  <si>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</si>
  <si>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</si>
  <si>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</si>
  <si>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BOLETA JUNIO</t>
  </si>
  <si>
    <t>PEREZ CORDOVA BOOZ OBED</t>
  </si>
  <si>
    <t>BOLETA MAYO</t>
  </si>
  <si>
    <t>(Varios elementos)</t>
  </si>
  <si>
    <t>SOLIS DURAND JESSICA MARISOL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</si>
</sst>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42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6.543505092595" createdVersion="7" refreshedVersion="8" minRefreshableVersion="3" recordCount="4868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5-17T00:00:00" maxDate="2022-06-24T00:00:00"/>
    </cacheField>
    <cacheField name="SEMANA" numFmtId="0">
      <sharedItems containsString="0" containsBlank="1" containsNumber="1" containsInteger="1" minValue="0" maxValue="26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Blank="1" containsMixedTypes="1" containsNumber="1" containsInteger="1" minValue="32286935" maxValue="80302322" count="15">
        <n v="73806173"/>
        <n v="80302322"/>
        <n v="32286935"/>
        <s v="03672577"/>
        <n v="74542177"/>
        <n v="75057723"/>
        <m/>
        <n v="48135926" u="1"/>
        <n v="77154249" u="1"/>
        <n v="44444444" u="1"/>
        <n v="42125898" u="1"/>
        <n v="76828471" u="1"/>
        <n v="40860927" u="1"/>
        <n v="43976251" u="1"/>
        <n v="41491172" u="1"/>
      </sharedItems>
    </cacheField>
    <cacheField name="OPERARIO" numFmtId="0">
      <sharedItems containsBlank="1" containsMixedTypes="1" containsNumber="1" containsInteger="1" minValue="0" maxValue="0" count="8">
        <s v="PEREZ CORDOVA BOOZ OBED"/>
        <s v="ALIAGA MARIN JOSE RULY"/>
        <s v="ARANDA GONZALES MELY BERTITA"/>
        <s v="COLMENARES IPANAQUE MARIA NERY"/>
        <s v="ENCALADA LAZARO BRYAN MANUEL"/>
        <s v="SOLIS DURAND JESSICA MARISOL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minValue="0.5" maxValue="9"/>
    </cacheField>
    <cacheField name="BONIFICACION" numFmtId="164">
      <sharedItems containsString="0" containsBlank="1" containsNumber="1" containsInteger="1" minValue="0" maxValue="90"/>
    </cacheField>
    <cacheField name="CORTE DE BOLETA" numFmtId="0">
      <sharedItems containsBlank="1" count="5">
        <s v="BOLETA JUNIO"/>
        <s v="BOLETA MAYO"/>
        <m/>
        <s v="BOLETA FEBRER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8">
  <r>
    <d v="2022-06-06T00:00:00"/>
    <n v="24"/>
    <s v="JUNIO"/>
    <n v="2022"/>
    <x v="0"/>
    <x v="0"/>
    <s v="InkaCola 296"/>
    <n v="1"/>
    <n v="16"/>
    <x v="0"/>
  </r>
  <r>
    <d v="2022-06-03T00:00:00"/>
    <n v="23"/>
    <s v="JUNIO"/>
    <n v="2022"/>
    <x v="1"/>
    <x v="1"/>
    <s v="InkaCola 296"/>
    <n v="4"/>
    <n v="64"/>
    <x v="0"/>
  </r>
  <r>
    <d v="2022-06-04T00:00:00"/>
    <n v="23"/>
    <s v="JUNIO"/>
    <n v="2022"/>
    <x v="1"/>
    <x v="1"/>
    <s v="InkaCola 296"/>
    <n v="4"/>
    <n v="64"/>
    <x v="0"/>
  </r>
  <r>
    <d v="2022-06-06T00:00:00"/>
    <n v="24"/>
    <s v="JUNIO"/>
    <n v="2022"/>
    <x v="1"/>
    <x v="1"/>
    <s v="InkaCola 296"/>
    <n v="2"/>
    <n v="32"/>
    <x v="0"/>
  </r>
  <r>
    <d v="2022-06-11T00:00:00"/>
    <n v="24"/>
    <s v="JUNIO"/>
    <n v="2022"/>
    <x v="1"/>
    <x v="1"/>
    <s v="GENERICO 1.0Lt"/>
    <n v="4"/>
    <n v="40"/>
    <x v="0"/>
  </r>
  <r>
    <d v="2022-06-13T00:00:00"/>
    <n v="25"/>
    <s v="JUNIO"/>
    <n v="2022"/>
    <x v="1"/>
    <x v="1"/>
    <s v="GENERICO 1.0Lt"/>
    <n v="6"/>
    <n v="60"/>
    <x v="0"/>
  </r>
  <r>
    <d v="2022-06-14T00:00:00"/>
    <n v="25"/>
    <s v="JUNIO"/>
    <n v="2022"/>
    <x v="1"/>
    <x v="1"/>
    <s v="GENERICO 1.0Lt"/>
    <n v="6"/>
    <n v="60"/>
    <x v="0"/>
  </r>
  <r>
    <d v="2022-06-15T00:00:00"/>
    <n v="25"/>
    <s v="JUNIO"/>
    <n v="2022"/>
    <x v="1"/>
    <x v="1"/>
    <s v="GENERICO 1.0Lt"/>
    <n v="6"/>
    <n v="60"/>
    <x v="0"/>
  </r>
  <r>
    <d v="2022-06-16T00:00:00"/>
    <n v="25"/>
    <s v="JUNIO"/>
    <n v="2022"/>
    <x v="1"/>
    <x v="1"/>
    <s v="GENERICO 1.0Lt"/>
    <n v="6"/>
    <n v="60"/>
    <x v="0"/>
  </r>
  <r>
    <d v="2022-06-17T00:00:00"/>
    <n v="25"/>
    <s v="JUNIO"/>
    <n v="2022"/>
    <x v="1"/>
    <x v="1"/>
    <s v="GENERICO 1.0Lt"/>
    <n v="5"/>
    <n v="50"/>
    <x v="0"/>
  </r>
  <r>
    <d v="2022-06-03T00:00:00"/>
    <n v="23"/>
    <s v="JUNIO"/>
    <n v="2022"/>
    <x v="2"/>
    <x v="2"/>
    <s v="InkaCola 296"/>
    <n v="1"/>
    <n v="16"/>
    <x v="0"/>
  </r>
  <r>
    <d v="2022-06-13T00:00:00"/>
    <n v="25"/>
    <s v="JUNIO"/>
    <n v="2022"/>
    <x v="2"/>
    <x v="2"/>
    <s v="GENERICO 1.0Lt"/>
    <n v="1"/>
    <n v="10"/>
    <x v="0"/>
  </r>
  <r>
    <d v="2022-06-14T00:00:00"/>
    <n v="25"/>
    <s v="JUNIO"/>
    <n v="2022"/>
    <x v="2"/>
    <x v="2"/>
    <s v="GENERICO 1.0Lt"/>
    <n v="1"/>
    <n v="10"/>
    <x v="0"/>
  </r>
  <r>
    <d v="2022-06-15T00:00:00"/>
    <n v="25"/>
    <s v="JUNIO"/>
    <n v="2022"/>
    <x v="2"/>
    <x v="2"/>
    <s v="GENERICO 1.0Lt"/>
    <n v="1"/>
    <n v="10"/>
    <x v="0"/>
  </r>
  <r>
    <d v="2022-06-16T00:00:00"/>
    <n v="25"/>
    <s v="JUNIO"/>
    <n v="2022"/>
    <x v="2"/>
    <x v="2"/>
    <s v="GENERICO 1.0Lt"/>
    <n v="1"/>
    <n v="10"/>
    <x v="0"/>
  </r>
  <r>
    <d v="2022-06-14T00:00:00"/>
    <n v="25"/>
    <s v="JUNIO"/>
    <n v="2022"/>
    <x v="3"/>
    <x v="3"/>
    <s v="GENERICO 1.0Lt"/>
    <n v="3"/>
    <n v="30"/>
    <x v="0"/>
  </r>
  <r>
    <d v="2022-06-22T00:00:00"/>
    <n v="26"/>
    <s v="JUNIO"/>
    <n v="2022"/>
    <x v="2"/>
    <x v="2"/>
    <s v="GENERICO 1.5 Lt"/>
    <n v="2"/>
    <n v="16"/>
    <x v="0"/>
  </r>
  <r>
    <d v="2022-06-22T00:00:00"/>
    <n v="26"/>
    <s v="JUNIO"/>
    <n v="2022"/>
    <x v="0"/>
    <x v="0"/>
    <s v="GENERICO 1.5 Lt"/>
    <n v="1"/>
    <n v="8"/>
    <x v="0"/>
  </r>
  <r>
    <d v="2022-06-21T00:00:00"/>
    <n v="26"/>
    <s v="JUNIO"/>
    <n v="2022"/>
    <x v="1"/>
    <x v="1"/>
    <s v="GENERICO 1.0Lt"/>
    <n v="8"/>
    <n v="80"/>
    <x v="0"/>
  </r>
  <r>
    <d v="2022-06-21T00:00:00"/>
    <n v="26"/>
    <s v="JUNIO"/>
    <n v="2022"/>
    <x v="1"/>
    <x v="1"/>
    <s v="GENERICO 1.0Lt"/>
    <n v="8"/>
    <n v="80"/>
    <x v="0"/>
  </r>
  <r>
    <d v="2022-06-21T00:00:00"/>
    <n v="26"/>
    <s v="JUNIO"/>
    <n v="2022"/>
    <x v="1"/>
    <x v="1"/>
    <s v="GENERICO 1.0Lt"/>
    <n v="9"/>
    <n v="90"/>
    <x v="0"/>
  </r>
  <r>
    <d v="2022-05-17T00:00:00"/>
    <n v="21"/>
    <s v="MAYO"/>
    <n v="2022"/>
    <x v="4"/>
    <x v="4"/>
    <s v="CocaCola 625"/>
    <n v="1"/>
    <n v="15"/>
    <x v="1"/>
  </r>
  <r>
    <d v="2022-06-02T00:00:00"/>
    <n v="23"/>
    <s v="JUNIO"/>
    <n v="2022"/>
    <x v="4"/>
    <x v="4"/>
    <s v="CocaCola 192"/>
    <n v="0.5"/>
    <n v="10"/>
    <x v="0"/>
  </r>
  <r>
    <d v="2022-06-03T00:00:00"/>
    <n v="23"/>
    <s v="JUNIO"/>
    <n v="2022"/>
    <x v="4"/>
    <x v="4"/>
    <s v="InkaCola 296"/>
    <n v="1"/>
    <n v="16"/>
    <x v="0"/>
  </r>
  <r>
    <d v="2022-06-04T00:00:00"/>
    <n v="23"/>
    <s v="JUNIO"/>
    <n v="2022"/>
    <x v="4"/>
    <x v="4"/>
    <s v="InkaCola 296"/>
    <n v="1"/>
    <n v="16"/>
    <x v="0"/>
  </r>
  <r>
    <d v="2022-06-06T00:00:00"/>
    <n v="24"/>
    <s v="JUNIO"/>
    <n v="2022"/>
    <x v="4"/>
    <x v="4"/>
    <s v="InkaCola 296"/>
    <n v="2"/>
    <n v="32"/>
    <x v="0"/>
  </r>
  <r>
    <d v="2022-06-07T00:00:00"/>
    <n v="24"/>
    <s v="JUNIO"/>
    <n v="2022"/>
    <x v="4"/>
    <x v="4"/>
    <s v="CocaCola 192"/>
    <m/>
    <n v="0"/>
    <x v="0"/>
  </r>
  <r>
    <d v="2022-06-13T00:00:00"/>
    <n v="25"/>
    <s v="JUNIO"/>
    <n v="2022"/>
    <x v="4"/>
    <x v="4"/>
    <s v="GENERICO 1.0Lt"/>
    <n v="3"/>
    <n v="30"/>
    <x v="0"/>
  </r>
  <r>
    <d v="2022-06-14T00:00:00"/>
    <n v="25"/>
    <s v="JUNIO"/>
    <n v="2022"/>
    <x v="4"/>
    <x v="4"/>
    <s v="GENERICO 1.0Lt"/>
    <n v="3"/>
    <n v="30"/>
    <x v="0"/>
  </r>
  <r>
    <d v="2022-06-15T00:00:00"/>
    <n v="25"/>
    <s v="JUNIO"/>
    <n v="2022"/>
    <x v="4"/>
    <x v="4"/>
    <s v="GENERICO 1.0Lt"/>
    <n v="3"/>
    <n v="30"/>
    <x v="0"/>
  </r>
  <r>
    <d v="2022-06-17T00:00:00"/>
    <n v="25"/>
    <s v="JUNIO"/>
    <n v="2022"/>
    <x v="4"/>
    <x v="4"/>
    <s v="GENERICO 1.0Lt"/>
    <n v="2"/>
    <n v="20"/>
    <x v="0"/>
  </r>
  <r>
    <d v="2022-06-18T00:00:00"/>
    <n v="25"/>
    <s v="JUNIO"/>
    <n v="2022"/>
    <x v="4"/>
    <x v="4"/>
    <s v="GENERICO 1.0Lt"/>
    <n v="1"/>
    <n v="10"/>
    <x v="0"/>
  </r>
  <r>
    <d v="2022-06-21T00:00:00"/>
    <n v="26"/>
    <s v="JUNIO"/>
    <n v="2022"/>
    <x v="4"/>
    <x v="4"/>
    <s v="GENERICO 1.5 Lt"/>
    <n v="4"/>
    <n v="32"/>
    <x v="0"/>
  </r>
  <r>
    <d v="2022-06-22T00:00:00"/>
    <n v="26"/>
    <s v="JUNIO"/>
    <n v="2022"/>
    <x v="4"/>
    <x v="4"/>
    <s v="GENERICO 1.5 Lt"/>
    <n v="4"/>
    <n v="32"/>
    <x v="0"/>
  </r>
  <r>
    <d v="2022-06-23T00:00:00"/>
    <n v="26"/>
    <s v="JUNIO"/>
    <n v="2022"/>
    <x v="4"/>
    <x v="4"/>
    <s v="GENERICO 1.5 Lt"/>
    <n v="4"/>
    <n v="32"/>
    <x v="0"/>
  </r>
  <r>
    <d v="2022-06-22T00:00:00"/>
    <n v="26"/>
    <s v="JUNIO"/>
    <n v="2022"/>
    <x v="0"/>
    <x v="0"/>
    <s v="GENERICO 1.5 Lt"/>
    <n v="1"/>
    <n v="8"/>
    <x v="0"/>
  </r>
  <r>
    <d v="2022-06-23T00:00:00"/>
    <n v="26"/>
    <s v="JUNIO"/>
    <n v="2022"/>
    <x v="0"/>
    <x v="0"/>
    <s v="GENERICO 1.5 Lt"/>
    <n v="3"/>
    <n v="24"/>
    <x v="0"/>
  </r>
  <r>
    <d v="2022-06-23T00:00:00"/>
    <n v="26"/>
    <s v="JUNIO"/>
    <n v="2022"/>
    <x v="5"/>
    <x v="5"/>
    <s v="GENERICO 1.5 Lt"/>
    <n v="1"/>
    <n v="8"/>
    <x v="0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m/>
    <m/>
    <m/>
    <x v="6"/>
    <x v="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10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m="1" x="13"/>
        <item x="6"/>
        <item m="1" x="9"/>
        <item x="1"/>
        <item m="1" x="7"/>
        <item m="1" x="11"/>
        <item m="1" x="12"/>
        <item x="2"/>
        <item m="1" x="14"/>
        <item m="1" x="10"/>
        <item m="1" x="8"/>
        <item x="4"/>
        <item x="0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6"/>
        <item x="7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2"/>
        <item h="1" m="1" x="3"/>
        <item h="1" m="1"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7">
    <i>
      <x v="3"/>
      <x v="3"/>
    </i>
    <i>
      <x v="7"/>
      <x v="4"/>
    </i>
    <i>
      <x v="11"/>
      <x v="6"/>
    </i>
    <i>
      <x v="12"/>
      <x v="2"/>
    </i>
    <i>
      <x v="13"/>
      <x v="5"/>
    </i>
    <i>
      <x v="14"/>
      <x v="7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41">
      <pivotArea field="4" type="button" dataOnly="0" labelOnly="1" outline="0" axis="axisRow" fieldPosition="0"/>
    </format>
    <format dxfId="40">
      <pivotArea field="5" type="button" dataOnly="0" labelOnly="1" outline="0" axis="axisRow" fieldPosition="1"/>
    </format>
    <format dxfId="39">
      <pivotArea dataOnly="0" labelOnly="1" outline="0" axis="axisValues" fieldPosition="0"/>
    </format>
    <format dxfId="38">
      <pivotArea field="4" type="button" dataOnly="0" labelOnly="1" outline="0" axis="axisRow" fieldPosition="0"/>
    </format>
    <format dxfId="37">
      <pivotArea field="5" type="button" dataOnly="0" labelOnly="1" outline="0" axis="axisRow" fieldPosition="1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field="5" type="button" dataOnly="0" labelOnly="1" outline="0" axis="axisRow" fieldPosition="1"/>
    </format>
    <format dxfId="30">
      <pivotArea dataOnly="0" labelOnly="1" outline="0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8"/>
  <sheetViews>
    <sheetView workbookViewId="0">
      <selection activeCell="L25" sqref="L25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44718</v>
      </c>
      <c r="B2" s="9">
        <f t="shared" ref="B2:B62" si="0">WEEKNUM(A2)</f>
        <v>24</v>
      </c>
      <c r="C2" s="8" t="str">
        <f t="shared" ref="C2:C62" si="1">UPPER(TEXT(A2,"MMMM"))</f>
        <v>JUNIO</v>
      </c>
      <c r="D2" s="9">
        <f t="shared" ref="D2:D62" si="2">YEAR(A2)</f>
        <v>2022</v>
      </c>
      <c r="E2" s="33">
        <v>73806173</v>
      </c>
      <c r="F2" s="8" t="str">
        <f>IFERROR(VLOOKUP(E2,DATOS!$I$3:$J$22,2,FALSE),0)</f>
        <v>PEREZ CORDOVA BOOZ OBED</v>
      </c>
      <c r="G2" s="11" t="s">
        <v>6</v>
      </c>
      <c r="H2" s="11">
        <v>1</v>
      </c>
      <c r="I2" s="21">
        <f>IFERROR(VLOOKUP(G2,DATOS!$A$3:$E$16,5,FALSE),0)*H2</f>
        <v>16</v>
      </c>
      <c r="J2" s="11" t="s">
        <v>45</v>
      </c>
    </row>
    <row r="3" spans="1:10" x14ac:dyDescent="0.25">
      <c r="A3" s="20">
        <v>44715</v>
      </c>
      <c r="B3" s="9">
        <f t="shared" si="0"/>
        <v>23</v>
      </c>
      <c r="C3" s="8" t="str">
        <f t="shared" si="1"/>
        <v>JUNIO</v>
      </c>
      <c r="D3" s="9">
        <f t="shared" si="2"/>
        <v>2022</v>
      </c>
      <c r="E3" s="33">
        <v>80302322</v>
      </c>
      <c r="F3" s="8" t="str">
        <f>IFERROR(VLOOKUP(E3,DATOS!$I$3:$J$22,2,FALSE),0)</f>
        <v>ALIAGA MARIN JOSE RULY</v>
      </c>
      <c r="G3" s="11" t="s">
        <v>6</v>
      </c>
      <c r="H3" s="11">
        <v>4</v>
      </c>
      <c r="I3" s="21">
        <f>IFERROR(VLOOKUP(G3,DATOS!$A$3:$E$16,5,FALSE),0)*H3</f>
        <v>64</v>
      </c>
      <c r="J3" s="11" t="s">
        <v>45</v>
      </c>
    </row>
    <row r="4" spans="1:10" x14ac:dyDescent="0.25">
      <c r="A4" s="20">
        <v>44716</v>
      </c>
      <c r="B4" s="9">
        <f t="shared" si="0"/>
        <v>23</v>
      </c>
      <c r="C4" s="8" t="str">
        <f t="shared" si="1"/>
        <v>JUNIO</v>
      </c>
      <c r="D4" s="9">
        <f t="shared" si="2"/>
        <v>2022</v>
      </c>
      <c r="E4" s="33">
        <v>80302322</v>
      </c>
      <c r="F4" s="8" t="str">
        <f>IFERROR(VLOOKUP(E4,DATOS!$I$3:$J$22,2,FALSE),0)</f>
        <v>ALIAGA MARIN JOSE RULY</v>
      </c>
      <c r="G4" s="11" t="s">
        <v>6</v>
      </c>
      <c r="H4" s="11">
        <v>4</v>
      </c>
      <c r="I4" s="21">
        <f>IFERROR(VLOOKUP(G4,DATOS!$A$3:$E$16,5,FALSE),0)*H4</f>
        <v>64</v>
      </c>
      <c r="J4" s="11" t="s">
        <v>45</v>
      </c>
    </row>
    <row r="5" spans="1:10" x14ac:dyDescent="0.25">
      <c r="A5" s="20">
        <v>44718</v>
      </c>
      <c r="B5" s="9">
        <f t="shared" si="0"/>
        <v>24</v>
      </c>
      <c r="C5" s="8" t="str">
        <f t="shared" si="1"/>
        <v>JUNIO</v>
      </c>
      <c r="D5" s="9">
        <f t="shared" si="2"/>
        <v>2022</v>
      </c>
      <c r="E5" s="33">
        <v>80302322</v>
      </c>
      <c r="F5" s="8" t="str">
        <f>IFERROR(VLOOKUP(E5,DATOS!$I$3:$J$22,2,FALSE),0)</f>
        <v>ALIAGA MARIN JOSE RULY</v>
      </c>
      <c r="G5" s="11" t="s">
        <v>6</v>
      </c>
      <c r="H5" s="11">
        <v>2</v>
      </c>
      <c r="I5" s="21">
        <f>IFERROR(VLOOKUP(G5,DATOS!$A$3:$E$16,5,FALSE),0)*H5</f>
        <v>32</v>
      </c>
      <c r="J5" s="11" t="s">
        <v>45</v>
      </c>
    </row>
    <row r="6" spans="1:10" x14ac:dyDescent="0.25">
      <c r="A6" s="20">
        <v>44723</v>
      </c>
      <c r="B6" s="9">
        <f t="shared" si="0"/>
        <v>24</v>
      </c>
      <c r="C6" s="8" t="str">
        <f t="shared" si="1"/>
        <v>JUNIO</v>
      </c>
      <c r="D6" s="9">
        <f t="shared" si="2"/>
        <v>2022</v>
      </c>
      <c r="E6" s="33">
        <v>80302322</v>
      </c>
      <c r="F6" s="8" t="str">
        <f>IFERROR(VLOOKUP(E6,DATOS!$I$3:$J$22,2,FALSE),0)</f>
        <v>ALIAGA MARIN JOSE RULY</v>
      </c>
      <c r="G6" s="11" t="s">
        <v>10</v>
      </c>
      <c r="H6" s="11">
        <v>4</v>
      </c>
      <c r="I6" s="21">
        <f>IFERROR(VLOOKUP(G6,DATOS!$A$3:$E$16,5,FALSE),0)*H6</f>
        <v>40</v>
      </c>
      <c r="J6" s="11" t="s">
        <v>45</v>
      </c>
    </row>
    <row r="7" spans="1:10" x14ac:dyDescent="0.25">
      <c r="A7" s="20">
        <v>44725</v>
      </c>
      <c r="B7" s="9">
        <f t="shared" si="0"/>
        <v>25</v>
      </c>
      <c r="C7" s="8" t="str">
        <f t="shared" si="1"/>
        <v>JUNIO</v>
      </c>
      <c r="D7" s="9">
        <f t="shared" si="2"/>
        <v>2022</v>
      </c>
      <c r="E7" s="33">
        <v>80302322</v>
      </c>
      <c r="F7" s="8" t="str">
        <f>IFERROR(VLOOKUP(E7,DATOS!$I$3:$J$22,2,FALSE),0)</f>
        <v>ALIAGA MARIN JOSE RULY</v>
      </c>
      <c r="G7" s="11" t="s">
        <v>10</v>
      </c>
      <c r="H7" s="11">
        <v>6</v>
      </c>
      <c r="I7" s="21">
        <f>IFERROR(VLOOKUP(G7,DATOS!$A$3:$E$16,5,FALSE),0)*H7</f>
        <v>60</v>
      </c>
      <c r="J7" s="11" t="s">
        <v>45</v>
      </c>
    </row>
    <row r="8" spans="1:10" x14ac:dyDescent="0.25">
      <c r="A8" s="20">
        <v>44726</v>
      </c>
      <c r="B8" s="9">
        <f t="shared" si="0"/>
        <v>25</v>
      </c>
      <c r="C8" s="8" t="str">
        <f t="shared" si="1"/>
        <v>JUNIO</v>
      </c>
      <c r="D8" s="9">
        <f t="shared" si="2"/>
        <v>2022</v>
      </c>
      <c r="E8" s="33">
        <v>80302322</v>
      </c>
      <c r="F8" s="8" t="str">
        <f>IFERROR(VLOOKUP(E8,DATOS!$I$3:$J$22,2,FALSE),0)</f>
        <v>ALIAGA MARIN JOSE RULY</v>
      </c>
      <c r="G8" s="11" t="s">
        <v>10</v>
      </c>
      <c r="H8" s="11">
        <v>6</v>
      </c>
      <c r="I8" s="21">
        <f>IFERROR(VLOOKUP(G8,DATOS!$A$3:$E$16,5,FALSE),0)*H8</f>
        <v>60</v>
      </c>
      <c r="J8" s="11" t="s">
        <v>45</v>
      </c>
    </row>
    <row r="9" spans="1:10" x14ac:dyDescent="0.25">
      <c r="A9" s="20">
        <v>44727</v>
      </c>
      <c r="B9" s="9">
        <f t="shared" si="0"/>
        <v>25</v>
      </c>
      <c r="C9" s="8" t="str">
        <f t="shared" si="1"/>
        <v>JUNIO</v>
      </c>
      <c r="D9" s="9">
        <f t="shared" si="2"/>
        <v>2022</v>
      </c>
      <c r="E9" s="33">
        <v>80302322</v>
      </c>
      <c r="F9" s="8" t="str">
        <f>IFERROR(VLOOKUP(E9,DATOS!$I$3:$J$22,2,FALSE),0)</f>
        <v>ALIAGA MARIN JOSE RULY</v>
      </c>
      <c r="G9" s="11" t="s">
        <v>10</v>
      </c>
      <c r="H9" s="11">
        <v>6</v>
      </c>
      <c r="I9" s="21">
        <f>IFERROR(VLOOKUP(G9,DATOS!$A$3:$E$16,5,FALSE),0)*H9</f>
        <v>60</v>
      </c>
      <c r="J9" s="11" t="s">
        <v>45</v>
      </c>
    </row>
    <row r="10" spans="1:10" x14ac:dyDescent="0.25">
      <c r="A10" s="20">
        <v>44728</v>
      </c>
      <c r="B10" s="9">
        <f t="shared" si="0"/>
        <v>25</v>
      </c>
      <c r="C10" s="8" t="str">
        <f t="shared" si="1"/>
        <v>JUNIO</v>
      </c>
      <c r="D10" s="9">
        <f t="shared" si="2"/>
        <v>2022</v>
      </c>
      <c r="E10" s="33">
        <v>80302322</v>
      </c>
      <c r="F10" s="8" t="str">
        <f>IFERROR(VLOOKUP(E10,DATOS!$I$3:$J$22,2,FALSE),0)</f>
        <v>ALIAGA MARIN JOSE RULY</v>
      </c>
      <c r="G10" s="11" t="s">
        <v>10</v>
      </c>
      <c r="H10" s="11">
        <v>6</v>
      </c>
      <c r="I10" s="21">
        <f>IFERROR(VLOOKUP(G10,DATOS!$A$3:$E$16,5,FALSE),0)*H10</f>
        <v>60</v>
      </c>
      <c r="J10" s="11" t="s">
        <v>45</v>
      </c>
    </row>
    <row r="11" spans="1:10" x14ac:dyDescent="0.25">
      <c r="A11" s="20">
        <v>44729</v>
      </c>
      <c r="B11" s="9">
        <f t="shared" si="0"/>
        <v>25</v>
      </c>
      <c r="C11" s="8" t="str">
        <f t="shared" si="1"/>
        <v>JUNIO</v>
      </c>
      <c r="D11" s="9">
        <f t="shared" si="2"/>
        <v>2022</v>
      </c>
      <c r="E11" s="33">
        <v>80302322</v>
      </c>
      <c r="F11" s="8" t="str">
        <f>IFERROR(VLOOKUP(E11,DATOS!$I$3:$J$22,2,FALSE),0)</f>
        <v>ALIAGA MARIN JOSE RULY</v>
      </c>
      <c r="G11" s="11" t="s">
        <v>10</v>
      </c>
      <c r="H11" s="11">
        <v>5</v>
      </c>
      <c r="I11" s="21">
        <f>IFERROR(VLOOKUP(G11,DATOS!$A$3:$E$16,5,FALSE),0)*H11</f>
        <v>50</v>
      </c>
      <c r="J11" s="11" t="s">
        <v>45</v>
      </c>
    </row>
    <row r="12" spans="1:10" x14ac:dyDescent="0.25">
      <c r="A12" s="20">
        <v>44715</v>
      </c>
      <c r="B12" s="9">
        <f t="shared" si="0"/>
        <v>23</v>
      </c>
      <c r="C12" s="8" t="str">
        <f t="shared" si="1"/>
        <v>JUNIO</v>
      </c>
      <c r="D12" s="9">
        <f t="shared" si="2"/>
        <v>2022</v>
      </c>
      <c r="E12" s="33">
        <v>32286935</v>
      </c>
      <c r="F12" s="8" t="str">
        <f>IFERROR(VLOOKUP(E12,DATOS!$I$3:$J$22,2,FALSE),0)</f>
        <v>ARANDA GONZALES MELY BERTITA</v>
      </c>
      <c r="G12" s="11" t="s">
        <v>6</v>
      </c>
      <c r="H12" s="11">
        <v>1</v>
      </c>
      <c r="I12" s="21">
        <f>IFERROR(VLOOKUP(G12,DATOS!$A$3:$E$16,5,FALSE),0)*H12</f>
        <v>16</v>
      </c>
      <c r="J12" s="11" t="s">
        <v>45</v>
      </c>
    </row>
    <row r="13" spans="1:10" x14ac:dyDescent="0.25">
      <c r="A13" s="20">
        <v>44725</v>
      </c>
      <c r="B13" s="9">
        <f t="shared" si="0"/>
        <v>25</v>
      </c>
      <c r="C13" s="8" t="str">
        <f t="shared" si="1"/>
        <v>JUNIO</v>
      </c>
      <c r="D13" s="9">
        <f t="shared" si="2"/>
        <v>2022</v>
      </c>
      <c r="E13" s="33">
        <v>32286935</v>
      </c>
      <c r="F13" s="8" t="str">
        <f>IFERROR(VLOOKUP(E13,DATOS!$I$3:$J$22,2,FALSE),0)</f>
        <v>ARANDA GONZALES MELY BERTITA</v>
      </c>
      <c r="G13" s="11" t="s">
        <v>10</v>
      </c>
      <c r="H13" s="11">
        <v>1</v>
      </c>
      <c r="I13" s="21">
        <f>IFERROR(VLOOKUP(G13,DATOS!$A$3:$E$16,5,FALSE),0)*H13</f>
        <v>10</v>
      </c>
      <c r="J13" s="11" t="s">
        <v>45</v>
      </c>
    </row>
    <row r="14" spans="1:10" x14ac:dyDescent="0.25">
      <c r="A14" s="20">
        <v>44726</v>
      </c>
      <c r="B14" s="9">
        <f t="shared" si="0"/>
        <v>25</v>
      </c>
      <c r="C14" s="8" t="str">
        <f t="shared" si="1"/>
        <v>JUNIO</v>
      </c>
      <c r="D14" s="9">
        <f t="shared" si="2"/>
        <v>2022</v>
      </c>
      <c r="E14" s="33">
        <v>32286935</v>
      </c>
      <c r="F14" s="8" t="str">
        <f>IFERROR(VLOOKUP(E14,DATOS!$I$3:$J$22,2,FALSE),0)</f>
        <v>ARANDA GONZALES MELY BERTITA</v>
      </c>
      <c r="G14" s="11" t="s">
        <v>10</v>
      </c>
      <c r="H14" s="11">
        <v>1</v>
      </c>
      <c r="I14" s="21">
        <f>IFERROR(VLOOKUP(G14,DATOS!$A$3:$E$16,5,FALSE),0)*H14</f>
        <v>10</v>
      </c>
      <c r="J14" s="11" t="s">
        <v>45</v>
      </c>
    </row>
    <row r="15" spans="1:10" x14ac:dyDescent="0.25">
      <c r="A15" s="20">
        <v>44727</v>
      </c>
      <c r="B15" s="9">
        <f t="shared" si="0"/>
        <v>25</v>
      </c>
      <c r="C15" s="8" t="str">
        <f t="shared" si="1"/>
        <v>JUNIO</v>
      </c>
      <c r="D15" s="9">
        <f t="shared" si="2"/>
        <v>2022</v>
      </c>
      <c r="E15" s="33">
        <v>32286935</v>
      </c>
      <c r="F15" s="8" t="str">
        <f>IFERROR(VLOOKUP(E15,DATOS!$I$3:$J$22,2,FALSE),0)</f>
        <v>ARANDA GONZALES MELY BERTITA</v>
      </c>
      <c r="G15" s="11" t="s">
        <v>10</v>
      </c>
      <c r="H15" s="11">
        <v>1</v>
      </c>
      <c r="I15" s="21">
        <f>IFERROR(VLOOKUP(G15,DATOS!$A$3:$E$16,5,FALSE),0)*H15</f>
        <v>10</v>
      </c>
      <c r="J15" s="11" t="s">
        <v>45</v>
      </c>
    </row>
    <row r="16" spans="1:10" x14ac:dyDescent="0.25">
      <c r="A16" s="20">
        <v>44728</v>
      </c>
      <c r="B16" s="9">
        <f t="shared" si="0"/>
        <v>25</v>
      </c>
      <c r="C16" s="8" t="str">
        <f t="shared" si="1"/>
        <v>JUNIO</v>
      </c>
      <c r="D16" s="9">
        <f t="shared" si="2"/>
        <v>2022</v>
      </c>
      <c r="E16" s="33">
        <v>32286935</v>
      </c>
      <c r="F16" s="8" t="str">
        <f>IFERROR(VLOOKUP(E16,DATOS!$I$3:$J$22,2,FALSE),0)</f>
        <v>ARANDA GONZALES MELY BERTITA</v>
      </c>
      <c r="G16" s="11" t="s">
        <v>10</v>
      </c>
      <c r="H16" s="11">
        <v>1</v>
      </c>
      <c r="I16" s="21">
        <f>IFERROR(VLOOKUP(G16,DATOS!$A$3:$E$16,5,FALSE),0)*H16</f>
        <v>10</v>
      </c>
      <c r="J16" s="11" t="s">
        <v>45</v>
      </c>
    </row>
    <row r="17" spans="1:10" x14ac:dyDescent="0.25">
      <c r="A17" s="20">
        <v>44726</v>
      </c>
      <c r="B17" s="9">
        <f t="shared" si="0"/>
        <v>25</v>
      </c>
      <c r="C17" s="8" t="str">
        <f t="shared" si="1"/>
        <v>JUNIO</v>
      </c>
      <c r="D17" s="9">
        <f t="shared" si="2"/>
        <v>2022</v>
      </c>
      <c r="E17" s="34" t="s">
        <v>40</v>
      </c>
      <c r="F17" s="8" t="str">
        <f>IFERROR(VLOOKUP(E17,DATOS!$I$3:$J$22,2,FALSE),0)</f>
        <v>COLMENARES IPANAQUE MARIA NERY</v>
      </c>
      <c r="G17" s="11" t="s">
        <v>10</v>
      </c>
      <c r="H17" s="11">
        <v>3</v>
      </c>
      <c r="I17" s="21">
        <f>IFERROR(VLOOKUP(G17,DATOS!$A$3:$E$16,5,FALSE),0)*H17</f>
        <v>30</v>
      </c>
      <c r="J17" s="11" t="s">
        <v>45</v>
      </c>
    </row>
    <row r="18" spans="1:10" x14ac:dyDescent="0.25">
      <c r="A18" s="20">
        <v>44734</v>
      </c>
      <c r="B18" s="9">
        <f t="shared" si="0"/>
        <v>26</v>
      </c>
      <c r="C18" s="8" t="str">
        <f t="shared" si="1"/>
        <v>JUNIO</v>
      </c>
      <c r="D18" s="9">
        <f t="shared" si="2"/>
        <v>2022</v>
      </c>
      <c r="E18" s="33">
        <v>32286935</v>
      </c>
      <c r="F18" s="8" t="str">
        <f>IFERROR(VLOOKUP(E18,DATOS!$I$3:$J$22,2,FALSE),0)</f>
        <v>ARANDA GONZALES MELY BERTITA</v>
      </c>
      <c r="G18" s="11" t="s">
        <v>11</v>
      </c>
      <c r="H18" s="11">
        <v>2</v>
      </c>
      <c r="I18" s="21">
        <f>IFERROR(VLOOKUP(G18,DATOS!$A$3:$E$16,5,FALSE),0)*H18</f>
        <v>16</v>
      </c>
      <c r="J18" s="11" t="s">
        <v>45</v>
      </c>
    </row>
    <row r="19" spans="1:10" x14ac:dyDescent="0.25">
      <c r="A19" s="20">
        <v>44734</v>
      </c>
      <c r="B19" s="9">
        <f t="shared" si="0"/>
        <v>26</v>
      </c>
      <c r="C19" s="8" t="str">
        <f t="shared" si="1"/>
        <v>JUNIO</v>
      </c>
      <c r="D19" s="9">
        <f t="shared" si="2"/>
        <v>2022</v>
      </c>
      <c r="E19" s="33">
        <v>73806173</v>
      </c>
      <c r="F19" s="8" t="str">
        <f>IFERROR(VLOOKUP(E19,DATOS!$I$3:$J$22,2,FALSE),0)</f>
        <v>PEREZ CORDOVA BOOZ OBED</v>
      </c>
      <c r="G19" s="11" t="s">
        <v>11</v>
      </c>
      <c r="H19" s="11">
        <v>1</v>
      </c>
      <c r="I19" s="21">
        <f>IFERROR(VLOOKUP(G19,DATOS!$A$3:$E$16,5,FALSE),0)*H19</f>
        <v>8</v>
      </c>
      <c r="J19" s="11" t="s">
        <v>45</v>
      </c>
    </row>
    <row r="20" spans="1:10" x14ac:dyDescent="0.25">
      <c r="A20" s="20">
        <v>44733</v>
      </c>
      <c r="B20" s="9">
        <f t="shared" si="0"/>
        <v>26</v>
      </c>
      <c r="C20" s="8" t="str">
        <f t="shared" si="1"/>
        <v>JUNIO</v>
      </c>
      <c r="D20" s="9">
        <f t="shared" si="2"/>
        <v>2022</v>
      </c>
      <c r="E20" s="33">
        <v>80302322</v>
      </c>
      <c r="F20" s="8" t="str">
        <f>IFERROR(VLOOKUP(E20,DATOS!$I$3:$J$22,2,FALSE),0)</f>
        <v>ALIAGA MARIN JOSE RULY</v>
      </c>
      <c r="G20" s="11" t="s">
        <v>10</v>
      </c>
      <c r="H20" s="11">
        <v>8</v>
      </c>
      <c r="I20" s="21">
        <f>IFERROR(VLOOKUP(G20,DATOS!$A$3:$E$16,5,FALSE),0)*H20</f>
        <v>80</v>
      </c>
      <c r="J20" s="11" t="s">
        <v>45</v>
      </c>
    </row>
    <row r="21" spans="1:10" x14ac:dyDescent="0.25">
      <c r="A21" s="20">
        <v>44733</v>
      </c>
      <c r="B21" s="9">
        <f t="shared" si="0"/>
        <v>26</v>
      </c>
      <c r="C21" s="8" t="str">
        <f t="shared" si="1"/>
        <v>JUNIO</v>
      </c>
      <c r="D21" s="9">
        <f t="shared" si="2"/>
        <v>2022</v>
      </c>
      <c r="E21" s="33">
        <v>80302322</v>
      </c>
      <c r="F21" s="8" t="str">
        <f>IFERROR(VLOOKUP(E21,DATOS!$I$3:$J$22,2,FALSE),0)</f>
        <v>ALIAGA MARIN JOSE RULY</v>
      </c>
      <c r="G21" s="11" t="s">
        <v>10</v>
      </c>
      <c r="H21" s="11">
        <v>8</v>
      </c>
      <c r="I21" s="21">
        <f>IFERROR(VLOOKUP(G21,DATOS!$A$3:$E$16,5,FALSE),0)*H21</f>
        <v>80</v>
      </c>
      <c r="J21" s="11" t="s">
        <v>45</v>
      </c>
    </row>
    <row r="22" spans="1:10" x14ac:dyDescent="0.25">
      <c r="A22" s="20">
        <v>44733</v>
      </c>
      <c r="B22" s="9">
        <f t="shared" si="0"/>
        <v>26</v>
      </c>
      <c r="C22" s="8" t="str">
        <f t="shared" si="1"/>
        <v>JUNIO</v>
      </c>
      <c r="D22" s="9">
        <f t="shared" si="2"/>
        <v>2022</v>
      </c>
      <c r="E22" s="33">
        <v>80302322</v>
      </c>
      <c r="F22" s="8" t="str">
        <f>IFERROR(VLOOKUP(E22,DATOS!$I$3:$J$22,2,FALSE),0)</f>
        <v>ALIAGA MARIN JOSE RULY</v>
      </c>
      <c r="G22" s="11" t="s">
        <v>10</v>
      </c>
      <c r="H22" s="11">
        <v>9</v>
      </c>
      <c r="I22" s="21">
        <f>IFERROR(VLOOKUP(G22,DATOS!$A$3:$E$16,5,FALSE),0)*H22</f>
        <v>90</v>
      </c>
      <c r="J22" s="11" t="s">
        <v>45</v>
      </c>
    </row>
    <row r="23" spans="1:10" x14ac:dyDescent="0.25">
      <c r="A23" s="20">
        <v>44698</v>
      </c>
      <c r="B23" s="9">
        <f t="shared" si="0"/>
        <v>21</v>
      </c>
      <c r="C23" s="8" t="str">
        <f t="shared" si="1"/>
        <v>MAYO</v>
      </c>
      <c r="D23" s="9">
        <f t="shared" si="2"/>
        <v>2022</v>
      </c>
      <c r="E23" s="31">
        <v>74542177</v>
      </c>
      <c r="F23" s="8" t="str">
        <f>IFERROR(VLOOKUP(E23,DATOS!$I$3:$J$22,2,FALSE),0)</f>
        <v>ENCALADA LAZARO BRYAN MANUEL</v>
      </c>
      <c r="G23" s="11" t="s">
        <v>3</v>
      </c>
      <c r="H23" s="11">
        <v>1</v>
      </c>
      <c r="I23" s="21">
        <f>IFERROR(VLOOKUP(G23,DATOS!$A$3:$E$16,5,FALSE),0)*H23</f>
        <v>15</v>
      </c>
      <c r="J23" s="11" t="s">
        <v>47</v>
      </c>
    </row>
    <row r="24" spans="1:10" x14ac:dyDescent="0.25">
      <c r="A24" s="20">
        <v>44714</v>
      </c>
      <c r="B24" s="9">
        <f t="shared" si="0"/>
        <v>23</v>
      </c>
      <c r="C24" s="8" t="str">
        <f t="shared" si="1"/>
        <v>JUNIO</v>
      </c>
      <c r="D24" s="9">
        <f t="shared" si="2"/>
        <v>2022</v>
      </c>
      <c r="E24" s="31">
        <v>74542177</v>
      </c>
      <c r="F24" s="8" t="str">
        <f>IFERROR(VLOOKUP(E24,DATOS!$I$3:$J$22,2,FALSE),0)</f>
        <v>ENCALADA LAZARO BRYAN MANUEL</v>
      </c>
      <c r="G24" s="11" t="s">
        <v>41</v>
      </c>
      <c r="H24" s="11">
        <v>0.5</v>
      </c>
      <c r="I24" s="21">
        <f>IFERROR(VLOOKUP(G24,DATOS!$A$3:$E$16,5,FALSE),0)*H24</f>
        <v>10</v>
      </c>
      <c r="J24" s="11" t="s">
        <v>45</v>
      </c>
    </row>
    <row r="25" spans="1:10" x14ac:dyDescent="0.25">
      <c r="A25" s="20">
        <v>44715</v>
      </c>
      <c r="B25" s="9">
        <f t="shared" si="0"/>
        <v>23</v>
      </c>
      <c r="C25" s="8" t="str">
        <f t="shared" si="1"/>
        <v>JUNIO</v>
      </c>
      <c r="D25" s="9">
        <f t="shared" si="2"/>
        <v>2022</v>
      </c>
      <c r="E25" s="31">
        <v>74542177</v>
      </c>
      <c r="F25" s="8" t="str">
        <f>IFERROR(VLOOKUP(E25,DATOS!$I$3:$J$22,2,FALSE),0)</f>
        <v>ENCALADA LAZARO BRYAN MANUEL</v>
      </c>
      <c r="G25" s="11" t="s">
        <v>6</v>
      </c>
      <c r="H25" s="11">
        <v>1</v>
      </c>
      <c r="I25" s="21">
        <f>IFERROR(VLOOKUP(G25,DATOS!$A$3:$E$16,5,FALSE),0)*H25</f>
        <v>16</v>
      </c>
      <c r="J25" s="11" t="s">
        <v>45</v>
      </c>
    </row>
    <row r="26" spans="1:10" x14ac:dyDescent="0.25">
      <c r="A26" s="20">
        <v>44716</v>
      </c>
      <c r="B26" s="9">
        <f t="shared" si="0"/>
        <v>23</v>
      </c>
      <c r="C26" s="8" t="str">
        <f t="shared" si="1"/>
        <v>JUNIO</v>
      </c>
      <c r="D26" s="9">
        <f t="shared" si="2"/>
        <v>2022</v>
      </c>
      <c r="E26" s="31">
        <v>74542177</v>
      </c>
      <c r="F26" s="8" t="str">
        <f>IFERROR(VLOOKUP(E26,DATOS!$I$3:$J$22,2,FALSE),0)</f>
        <v>ENCALADA LAZARO BRYAN MANUEL</v>
      </c>
      <c r="G26" s="11" t="s">
        <v>6</v>
      </c>
      <c r="H26" s="11">
        <v>1</v>
      </c>
      <c r="I26" s="21">
        <f>IFERROR(VLOOKUP(G26,DATOS!$A$3:$E$16,5,FALSE),0)*H26</f>
        <v>16</v>
      </c>
      <c r="J26" s="11" t="s">
        <v>45</v>
      </c>
    </row>
    <row r="27" spans="1:10" x14ac:dyDescent="0.25">
      <c r="A27" s="20">
        <v>44718</v>
      </c>
      <c r="B27" s="9">
        <f t="shared" si="0"/>
        <v>24</v>
      </c>
      <c r="C27" s="8" t="str">
        <f t="shared" si="1"/>
        <v>JUNIO</v>
      </c>
      <c r="D27" s="9">
        <f t="shared" si="2"/>
        <v>2022</v>
      </c>
      <c r="E27" s="31">
        <v>74542177</v>
      </c>
      <c r="F27" s="8" t="str">
        <f>IFERROR(VLOOKUP(E27,DATOS!$I$3:$J$22,2,FALSE),0)</f>
        <v>ENCALADA LAZARO BRYAN MANUEL</v>
      </c>
      <c r="G27" s="11" t="s">
        <v>6</v>
      </c>
      <c r="H27" s="11">
        <v>2</v>
      </c>
      <c r="I27" s="21">
        <f>IFERROR(VLOOKUP(G27,DATOS!$A$3:$E$16,5,FALSE),0)*H27</f>
        <v>32</v>
      </c>
      <c r="J27" s="11" t="s">
        <v>45</v>
      </c>
    </row>
    <row r="28" spans="1:10" x14ac:dyDescent="0.25">
      <c r="A28" s="42">
        <v>44719</v>
      </c>
      <c r="B28" s="41">
        <f t="shared" si="0"/>
        <v>24</v>
      </c>
      <c r="C28" s="43" t="str">
        <f t="shared" si="1"/>
        <v>JUNIO</v>
      </c>
      <c r="D28" s="41">
        <f t="shared" si="2"/>
        <v>2022</v>
      </c>
      <c r="E28" s="44">
        <v>74542177</v>
      </c>
      <c r="F28" s="43" t="str">
        <f>IFERROR(VLOOKUP(E28,DATOS!$I$3:$J$22,2,FALSE),0)</f>
        <v>ENCALADA LAZARO BRYAN MANUEL</v>
      </c>
      <c r="G28" s="41" t="s">
        <v>41</v>
      </c>
      <c r="H28" s="41"/>
      <c r="I28" s="45">
        <f>IFERROR(VLOOKUP(G28,DATOS!$A$3:$E$16,5,FALSE),0)*H28</f>
        <v>0</v>
      </c>
      <c r="J28" s="41" t="s">
        <v>45</v>
      </c>
    </row>
    <row r="29" spans="1:10" x14ac:dyDescent="0.25">
      <c r="A29" s="20">
        <v>44725</v>
      </c>
      <c r="B29" s="9">
        <f t="shared" si="0"/>
        <v>25</v>
      </c>
      <c r="C29" s="8" t="str">
        <f t="shared" si="1"/>
        <v>JUNIO</v>
      </c>
      <c r="D29" s="9">
        <f t="shared" si="2"/>
        <v>2022</v>
      </c>
      <c r="E29" s="31">
        <v>74542177</v>
      </c>
      <c r="F29" s="8" t="str">
        <f>IFERROR(VLOOKUP(E29,DATOS!$I$3:$J$22,2,FALSE),0)</f>
        <v>ENCALADA LAZARO BRYAN MANUEL</v>
      </c>
      <c r="G29" s="11" t="s">
        <v>10</v>
      </c>
      <c r="H29" s="11">
        <v>3</v>
      </c>
      <c r="I29" s="21">
        <f>IFERROR(VLOOKUP(G29,DATOS!$A$3:$E$16,5,FALSE),0)*H29</f>
        <v>30</v>
      </c>
      <c r="J29" s="11" t="s">
        <v>45</v>
      </c>
    </row>
    <row r="30" spans="1:10" x14ac:dyDescent="0.25">
      <c r="A30" s="20">
        <v>44726</v>
      </c>
      <c r="B30" s="9">
        <f t="shared" si="0"/>
        <v>25</v>
      </c>
      <c r="C30" s="8" t="str">
        <f t="shared" si="1"/>
        <v>JUNIO</v>
      </c>
      <c r="D30" s="9">
        <f t="shared" si="2"/>
        <v>2022</v>
      </c>
      <c r="E30" s="31">
        <v>74542177</v>
      </c>
      <c r="F30" s="8" t="str">
        <f>IFERROR(VLOOKUP(E30,DATOS!$I$3:$J$22,2,FALSE),0)</f>
        <v>ENCALADA LAZARO BRYAN MANUEL</v>
      </c>
      <c r="G30" s="11" t="s">
        <v>10</v>
      </c>
      <c r="H30" s="11">
        <v>3</v>
      </c>
      <c r="I30" s="21">
        <f>IFERROR(VLOOKUP(G30,DATOS!$A$3:$E$16,5,FALSE),0)*H30</f>
        <v>30</v>
      </c>
      <c r="J30" s="11" t="s">
        <v>45</v>
      </c>
    </row>
    <row r="31" spans="1:10" x14ac:dyDescent="0.25">
      <c r="A31" s="20">
        <v>44727</v>
      </c>
      <c r="B31" s="9">
        <f t="shared" si="0"/>
        <v>25</v>
      </c>
      <c r="C31" s="8" t="str">
        <f t="shared" si="1"/>
        <v>JUNIO</v>
      </c>
      <c r="D31" s="9">
        <f t="shared" si="2"/>
        <v>2022</v>
      </c>
      <c r="E31" s="31">
        <v>74542177</v>
      </c>
      <c r="F31" s="8" t="str">
        <f>IFERROR(VLOOKUP(E31,DATOS!$I$3:$J$22,2,FALSE),0)</f>
        <v>ENCALADA LAZARO BRYAN MANUEL</v>
      </c>
      <c r="G31" s="11" t="s">
        <v>10</v>
      </c>
      <c r="H31" s="11">
        <v>3</v>
      </c>
      <c r="I31" s="21">
        <f>IFERROR(VLOOKUP(G31,DATOS!$A$3:$E$16,5,FALSE),0)*H31</f>
        <v>30</v>
      </c>
      <c r="J31" s="11" t="s">
        <v>45</v>
      </c>
    </row>
    <row r="32" spans="1:10" x14ac:dyDescent="0.25">
      <c r="A32" s="20">
        <v>44729</v>
      </c>
      <c r="B32" s="9">
        <f t="shared" si="0"/>
        <v>25</v>
      </c>
      <c r="C32" s="8" t="str">
        <f t="shared" si="1"/>
        <v>JUNIO</v>
      </c>
      <c r="D32" s="9">
        <f t="shared" si="2"/>
        <v>2022</v>
      </c>
      <c r="E32" s="31">
        <v>74542177</v>
      </c>
      <c r="F32" s="8" t="str">
        <f>IFERROR(VLOOKUP(E32,DATOS!$I$3:$J$22,2,FALSE),0)</f>
        <v>ENCALADA LAZARO BRYAN MANUEL</v>
      </c>
      <c r="G32" s="11" t="s">
        <v>10</v>
      </c>
      <c r="H32" s="11">
        <v>2</v>
      </c>
      <c r="I32" s="21">
        <f>IFERROR(VLOOKUP(G32,DATOS!$A$3:$E$16,5,FALSE),0)*H32</f>
        <v>20</v>
      </c>
      <c r="J32" s="11" t="s">
        <v>45</v>
      </c>
    </row>
    <row r="33" spans="1:10" x14ac:dyDescent="0.25">
      <c r="A33" s="20">
        <v>44730</v>
      </c>
      <c r="B33" s="9">
        <f t="shared" si="0"/>
        <v>25</v>
      </c>
      <c r="C33" s="8" t="str">
        <f t="shared" si="1"/>
        <v>JUNIO</v>
      </c>
      <c r="D33" s="9">
        <f t="shared" si="2"/>
        <v>2022</v>
      </c>
      <c r="E33" s="31">
        <v>74542177</v>
      </c>
      <c r="F33" s="8" t="str">
        <f>IFERROR(VLOOKUP(E33,DATOS!$I$3:$J$22,2,FALSE),0)</f>
        <v>ENCALADA LAZARO BRYAN MANUEL</v>
      </c>
      <c r="G33" s="11" t="s">
        <v>10</v>
      </c>
      <c r="H33" s="11">
        <v>1</v>
      </c>
      <c r="I33" s="21">
        <f>IFERROR(VLOOKUP(G33,DATOS!$A$3:$E$16,5,FALSE),0)*H33</f>
        <v>10</v>
      </c>
      <c r="J33" s="11" t="s">
        <v>45</v>
      </c>
    </row>
    <row r="34" spans="1:10" x14ac:dyDescent="0.25">
      <c r="A34" s="20">
        <v>44733</v>
      </c>
      <c r="B34" s="9">
        <f t="shared" si="0"/>
        <v>26</v>
      </c>
      <c r="C34" s="8" t="str">
        <f t="shared" si="1"/>
        <v>JUNIO</v>
      </c>
      <c r="D34" s="9">
        <f t="shared" si="2"/>
        <v>2022</v>
      </c>
      <c r="E34" s="31">
        <v>74542177</v>
      </c>
      <c r="F34" s="8" t="str">
        <f>IFERROR(VLOOKUP(E34,DATOS!$I$3:$J$22,2,FALSE),0)</f>
        <v>ENCALADA LAZARO BRYAN MANUEL</v>
      </c>
      <c r="G34" s="11" t="s">
        <v>11</v>
      </c>
      <c r="H34" s="11">
        <v>4</v>
      </c>
      <c r="I34" s="21">
        <f>IFERROR(VLOOKUP(G34,DATOS!$A$3:$E$16,5,FALSE),0)*H34</f>
        <v>32</v>
      </c>
      <c r="J34" s="11" t="s">
        <v>45</v>
      </c>
    </row>
    <row r="35" spans="1:10" x14ac:dyDescent="0.25">
      <c r="A35" s="20">
        <v>44734</v>
      </c>
      <c r="B35" s="9">
        <f t="shared" si="0"/>
        <v>26</v>
      </c>
      <c r="C35" s="8" t="str">
        <f t="shared" si="1"/>
        <v>JUNIO</v>
      </c>
      <c r="D35" s="9">
        <f t="shared" si="2"/>
        <v>2022</v>
      </c>
      <c r="E35" s="31">
        <v>74542177</v>
      </c>
      <c r="F35" s="8" t="str">
        <f>IFERROR(VLOOKUP(E35,DATOS!$I$3:$J$22,2,FALSE),0)</f>
        <v>ENCALADA LAZARO BRYAN MANUEL</v>
      </c>
      <c r="G35" s="11" t="s">
        <v>11</v>
      </c>
      <c r="H35" s="11">
        <v>4</v>
      </c>
      <c r="I35" s="21">
        <f>IFERROR(VLOOKUP(G35,DATOS!$A$3:$E$16,5,FALSE),0)*H35</f>
        <v>32</v>
      </c>
      <c r="J35" s="11" t="s">
        <v>45</v>
      </c>
    </row>
    <row r="36" spans="1:10" x14ac:dyDescent="0.25">
      <c r="A36" s="20">
        <v>44735</v>
      </c>
      <c r="B36" s="9">
        <f t="shared" si="0"/>
        <v>26</v>
      </c>
      <c r="C36" s="8" t="str">
        <f t="shared" si="1"/>
        <v>JUNIO</v>
      </c>
      <c r="D36" s="9">
        <f t="shared" si="2"/>
        <v>2022</v>
      </c>
      <c r="E36" s="31">
        <v>74542177</v>
      </c>
      <c r="F36" s="8" t="str">
        <f>IFERROR(VLOOKUP(E36,DATOS!$I$3:$J$22,2,FALSE),0)</f>
        <v>ENCALADA LAZARO BRYAN MANUEL</v>
      </c>
      <c r="G36" s="11" t="s">
        <v>11</v>
      </c>
      <c r="H36" s="11">
        <v>4</v>
      </c>
      <c r="I36" s="21">
        <f>IFERROR(VLOOKUP(G36,DATOS!$A$3:$E$16,5,FALSE),0)*H36</f>
        <v>32</v>
      </c>
      <c r="J36" s="11" t="s">
        <v>45</v>
      </c>
    </row>
    <row r="37" spans="1:10" x14ac:dyDescent="0.25">
      <c r="A37" s="20">
        <v>44734</v>
      </c>
      <c r="B37" s="9">
        <f t="shared" si="0"/>
        <v>26</v>
      </c>
      <c r="C37" s="8" t="str">
        <f t="shared" si="1"/>
        <v>JUNIO</v>
      </c>
      <c r="D37" s="9">
        <f t="shared" si="2"/>
        <v>2022</v>
      </c>
      <c r="E37" s="31">
        <v>73806173</v>
      </c>
      <c r="F37" s="8" t="str">
        <f>IFERROR(VLOOKUP(E37,DATOS!$I$3:$J$22,2,FALSE),0)</f>
        <v>PEREZ CORDOVA BOOZ OBED</v>
      </c>
      <c r="G37" s="11" t="s">
        <v>11</v>
      </c>
      <c r="H37" s="11">
        <v>1</v>
      </c>
      <c r="I37" s="21">
        <f>IFERROR(VLOOKUP(G37,DATOS!$A$3:$E$16,5,FALSE),0)*H37</f>
        <v>8</v>
      </c>
      <c r="J37" s="11" t="s">
        <v>45</v>
      </c>
    </row>
    <row r="38" spans="1:10" x14ac:dyDescent="0.25">
      <c r="A38" s="20">
        <v>44735</v>
      </c>
      <c r="B38" s="9">
        <f t="shared" si="0"/>
        <v>26</v>
      </c>
      <c r="C38" s="8" t="str">
        <f t="shared" si="1"/>
        <v>JUNIO</v>
      </c>
      <c r="D38" s="9">
        <f t="shared" si="2"/>
        <v>2022</v>
      </c>
      <c r="E38" s="31">
        <v>73806173</v>
      </c>
      <c r="F38" s="8" t="str">
        <f>IFERROR(VLOOKUP(E38,DATOS!$I$3:$J$22,2,FALSE),0)</f>
        <v>PEREZ CORDOVA BOOZ OBED</v>
      </c>
      <c r="G38" s="11" t="s">
        <v>11</v>
      </c>
      <c r="H38" s="11">
        <v>3</v>
      </c>
      <c r="I38" s="21">
        <f>IFERROR(VLOOKUP(G38,DATOS!$A$3:$E$16,5,FALSE),0)*H38</f>
        <v>24</v>
      </c>
      <c r="J38" s="11" t="s">
        <v>45</v>
      </c>
    </row>
    <row r="39" spans="1:10" x14ac:dyDescent="0.25">
      <c r="A39" s="20">
        <v>44735</v>
      </c>
      <c r="B39" s="9">
        <f t="shared" si="0"/>
        <v>26</v>
      </c>
      <c r="C39" s="8" t="str">
        <f t="shared" si="1"/>
        <v>JUNIO</v>
      </c>
      <c r="D39" s="9">
        <f t="shared" si="2"/>
        <v>2022</v>
      </c>
      <c r="E39" s="31">
        <v>75057723</v>
      </c>
      <c r="F39" s="8" t="str">
        <f>IFERROR(VLOOKUP(E39,DATOS!$I$3:$J$22,2,FALSE),0)</f>
        <v>SOLIS DURAND JESSICA MARISOL</v>
      </c>
      <c r="G39" s="11" t="s">
        <v>11</v>
      </c>
      <c r="H39" s="11">
        <v>1</v>
      </c>
      <c r="I39" s="21">
        <f>IFERROR(VLOOKUP(G39,DATOS!$A$3:$E$16,5,FALSE),0)*H39</f>
        <v>8</v>
      </c>
      <c r="J39" s="11" t="s">
        <v>45</v>
      </c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3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4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3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4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3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4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3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4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si="0"/>
        <v>0</v>
      </c>
      <c r="C62" s="8" t="str">
        <f t="shared" si="1"/>
        <v>ENERO</v>
      </c>
      <c r="D62" s="9">
        <f t="shared" si="2"/>
        <v>1900</v>
      </c>
      <c r="E62" s="33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ref="B63:B126" si="3">WEEKNUM(A63)</f>
        <v>0</v>
      </c>
      <c r="C63" s="8" t="str">
        <f t="shared" ref="C63:C126" si="4">UPPER(TEXT(A63,"MMMM"))</f>
        <v>ENERO</v>
      </c>
      <c r="D63" s="9">
        <f t="shared" ref="D63:D126" si="5">YEAR(A63)</f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11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40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11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40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11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40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11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40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11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40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11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40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11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40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11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40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11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40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11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40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si="3"/>
        <v>0</v>
      </c>
      <c r="C126" s="8" t="str">
        <f t="shared" si="4"/>
        <v>ENERO</v>
      </c>
      <c r="D126" s="9">
        <f t="shared" si="5"/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ref="B127:B190" si="6">WEEKNUM(A127)</f>
        <v>0</v>
      </c>
      <c r="C127" s="8" t="str">
        <f t="shared" ref="C127:C190" si="7">UPPER(TEXT(A127,"MMMM"))</f>
        <v>ENERO</v>
      </c>
      <c r="D127" s="9">
        <f t="shared" ref="D127:D190" si="8">YEAR(A127)</f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11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40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11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40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11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33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11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40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11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33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si="6"/>
        <v>0</v>
      </c>
      <c r="C190" s="8" t="str">
        <f t="shared" si="7"/>
        <v>ENERO</v>
      </c>
      <c r="D190" s="9">
        <f t="shared" si="8"/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ref="B191:B195" si="9">WEEKNUM(A191)</f>
        <v>0</v>
      </c>
      <c r="C191" s="8" t="str">
        <f t="shared" ref="C191:C195" si="10">UPPER(TEXT(A191,"MMMM"))</f>
        <v>ENERO</v>
      </c>
      <c r="D191" s="9">
        <f t="shared" ref="D191:D195" si="11">YEAR(A191)</f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si="9"/>
        <v>0</v>
      </c>
      <c r="C195" s="8" t="str">
        <f t="shared" si="10"/>
        <v>ENERO</v>
      </c>
      <c r="D195" s="9">
        <f t="shared" si="11"/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ref="B196:B259" si="12">WEEKNUM(A196)</f>
        <v>0</v>
      </c>
      <c r="C196" s="8" t="str">
        <f t="shared" ref="C196:C259" si="13">UPPER(TEXT(A196,"MMMM"))</f>
        <v>ENERO</v>
      </c>
      <c r="D196" s="9">
        <f t="shared" ref="D196:D259" si="14">YEAR(A196)</f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11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33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11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33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 t="shared" si="12"/>
        <v>0</v>
      </c>
      <c r="C256" s="8" t="str">
        <f t="shared" si="13"/>
        <v>ENERO</v>
      </c>
      <c r="D256" s="9">
        <f t="shared" si="14"/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>WEEKNUM(A258)</f>
        <v>0</v>
      </c>
      <c r="C258" s="8" t="str">
        <f>UPPER(TEXT(A258,"MMMM"))</f>
        <v>ENERO</v>
      </c>
      <c r="D258" s="9">
        <f>YEAR(A258)</f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si="12"/>
        <v>0</v>
      </c>
      <c r="C259" s="8" t="str">
        <f t="shared" si="13"/>
        <v>ENERO</v>
      </c>
      <c r="D259" s="9">
        <f t="shared" si="14"/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ref="B260:B323" si="15">WEEKNUM(A260)</f>
        <v>0</v>
      </c>
      <c r="C260" s="8" t="str">
        <f t="shared" ref="C260:C323" si="16">UPPER(TEXT(A260,"MMMM"))</f>
        <v>ENERO</v>
      </c>
      <c r="D260" s="9">
        <f t="shared" ref="D260:D323" si="17">YEAR(A260)</f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11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6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20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si="15"/>
        <v>0</v>
      </c>
      <c r="C323" s="8" t="str">
        <f t="shared" si="16"/>
        <v>ENERO</v>
      </c>
      <c r="D323" s="9">
        <f t="shared" si="17"/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ref="B324:B387" si="18">WEEKNUM(A324)</f>
        <v>0</v>
      </c>
      <c r="C324" s="8" t="str">
        <f t="shared" ref="C324:C387" si="19">UPPER(TEXT(A324,"MMMM"))</f>
        <v>ENERO</v>
      </c>
      <c r="D324" s="9">
        <f t="shared" ref="D324:D387" si="20">YEAR(A324)</f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si="18"/>
        <v>0</v>
      </c>
      <c r="C387" s="8" t="str">
        <f t="shared" si="19"/>
        <v>ENERO</v>
      </c>
      <c r="D387" s="9">
        <f t="shared" si="20"/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ref="B388:B451" si="21">WEEKNUM(A388)</f>
        <v>0</v>
      </c>
      <c r="C388" s="8" t="str">
        <f t="shared" ref="C388:C451" si="22">UPPER(TEXT(A388,"MMMM"))</f>
        <v>ENERO</v>
      </c>
      <c r="D388" s="9">
        <f t="shared" ref="D388:D451" si="23">YEAR(A388)</f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si="21"/>
        <v>0</v>
      </c>
      <c r="C451" s="8" t="str">
        <f t="shared" si="22"/>
        <v>ENERO</v>
      </c>
      <c r="D451" s="9">
        <f t="shared" si="23"/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ref="B452:B515" si="24">WEEKNUM(A452)</f>
        <v>0</v>
      </c>
      <c r="C452" s="8" t="str">
        <f t="shared" ref="C452:C515" si="25">UPPER(TEXT(A452,"MMMM"))</f>
        <v>ENERO</v>
      </c>
      <c r="D452" s="9">
        <f t="shared" ref="D452:D515" si="26">YEAR(A452)</f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si="24"/>
        <v>0</v>
      </c>
      <c r="C515" s="8" t="str">
        <f t="shared" si="25"/>
        <v>ENERO</v>
      </c>
      <c r="D515" s="9">
        <f t="shared" si="26"/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ref="B516:B579" si="27">WEEKNUM(A516)</f>
        <v>0</v>
      </c>
      <c r="C516" s="8" t="str">
        <f t="shared" ref="C516:C579" si="28">UPPER(TEXT(A516,"MMMM"))</f>
        <v>ENERO</v>
      </c>
      <c r="D516" s="9">
        <f t="shared" ref="D516:D579" si="29">YEAR(A516)</f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si="27"/>
        <v>0</v>
      </c>
      <c r="C579" s="8" t="str">
        <f t="shared" si="28"/>
        <v>ENERO</v>
      </c>
      <c r="D579" s="9">
        <f t="shared" si="29"/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ref="B580:B643" si="30">WEEKNUM(A580)</f>
        <v>0</v>
      </c>
      <c r="C580" s="8" t="str">
        <f t="shared" ref="C580:C643" si="31">UPPER(TEXT(A580,"MMMM"))</f>
        <v>ENERO</v>
      </c>
      <c r="D580" s="9">
        <f t="shared" ref="D580:D643" si="32">YEAR(A580)</f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si="30"/>
        <v>0</v>
      </c>
      <c r="C643" s="8" t="str">
        <f t="shared" si="31"/>
        <v>ENERO</v>
      </c>
      <c r="D643" s="9">
        <f t="shared" si="32"/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ref="B644:B707" si="33">WEEKNUM(A644)</f>
        <v>0</v>
      </c>
      <c r="C644" s="8" t="str">
        <f t="shared" ref="C644:C707" si="34">UPPER(TEXT(A644,"MMMM"))</f>
        <v>ENERO</v>
      </c>
      <c r="D644" s="9">
        <f t="shared" ref="D644:D707" si="35">YEAR(A644)</f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si="33"/>
        <v>0</v>
      </c>
      <c r="C707" s="8" t="str">
        <f t="shared" si="34"/>
        <v>ENERO</v>
      </c>
      <c r="D707" s="9">
        <f t="shared" si="35"/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ref="B708:B771" si="36">WEEKNUM(A708)</f>
        <v>0</v>
      </c>
      <c r="C708" s="8" t="str">
        <f t="shared" ref="C708:C771" si="37">UPPER(TEXT(A708,"MMMM"))</f>
        <v>ENERO</v>
      </c>
      <c r="D708" s="9">
        <f t="shared" ref="D708:D771" si="38">YEAR(A708)</f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si="36"/>
        <v>0</v>
      </c>
      <c r="C771" s="8" t="str">
        <f t="shared" si="37"/>
        <v>ENERO</v>
      </c>
      <c r="D771" s="9">
        <f t="shared" si="38"/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ref="B772:B835" si="39">WEEKNUM(A772)</f>
        <v>0</v>
      </c>
      <c r="C772" s="8" t="str">
        <f t="shared" ref="C772:C835" si="40">UPPER(TEXT(A772,"MMMM"))</f>
        <v>ENERO</v>
      </c>
      <c r="D772" s="9">
        <f t="shared" ref="D772:D835" si="41">YEAR(A772)</f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si="39"/>
        <v>0</v>
      </c>
      <c r="C835" s="8" t="str">
        <f t="shared" si="40"/>
        <v>ENERO</v>
      </c>
      <c r="D835" s="9">
        <f t="shared" si="41"/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ref="B836:B899" si="42">WEEKNUM(A836)</f>
        <v>0</v>
      </c>
      <c r="C836" s="8" t="str">
        <f t="shared" ref="C836:C899" si="43">UPPER(TEXT(A836,"MMMM"))</f>
        <v>ENERO</v>
      </c>
      <c r="D836" s="9">
        <f t="shared" ref="D836:D899" si="44">YEAR(A836)</f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si="42"/>
        <v>0</v>
      </c>
      <c r="C899" s="8" t="str">
        <f t="shared" si="43"/>
        <v>ENERO</v>
      </c>
      <c r="D899" s="9">
        <f t="shared" si="44"/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ref="B900:B963" si="45">WEEKNUM(A900)</f>
        <v>0</v>
      </c>
      <c r="C900" s="8" t="str">
        <f t="shared" ref="C900:C963" si="46">UPPER(TEXT(A900,"MMMM"))</f>
        <v>ENERO</v>
      </c>
      <c r="D900" s="9">
        <f t="shared" ref="D900:D963" si="47">YEAR(A900)</f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si="45"/>
        <v>0</v>
      </c>
      <c r="C963" s="8" t="str">
        <f t="shared" si="46"/>
        <v>ENERO</v>
      </c>
      <c r="D963" s="9">
        <f t="shared" si="47"/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ref="B964:B1027" si="48">WEEKNUM(A964)</f>
        <v>0</v>
      </c>
      <c r="C964" s="8" t="str">
        <f t="shared" ref="C964:C1027" si="49">UPPER(TEXT(A964,"MMMM"))</f>
        <v>ENERO</v>
      </c>
      <c r="D964" s="9">
        <f t="shared" ref="D964:D1027" si="50">YEAR(A964)</f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si="48"/>
        <v>0</v>
      </c>
      <c r="C1027" s="8" t="str">
        <f t="shared" si="49"/>
        <v>ENERO</v>
      </c>
      <c r="D1027" s="9">
        <f t="shared" si="50"/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ref="B1028:B1091" si="51">WEEKNUM(A1028)</f>
        <v>0</v>
      </c>
      <c r="C1028" s="8" t="str">
        <f t="shared" ref="C1028:C1091" si="52">UPPER(TEXT(A1028,"MMMM"))</f>
        <v>ENERO</v>
      </c>
      <c r="D1028" s="9">
        <f t="shared" ref="D1028:D1091" si="53">YEAR(A1028)</f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si="51"/>
        <v>0</v>
      </c>
      <c r="C1091" s="8" t="str">
        <f t="shared" si="52"/>
        <v>ENERO</v>
      </c>
      <c r="D1091" s="9">
        <f t="shared" si="53"/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ref="B1092:B1155" si="54">WEEKNUM(A1092)</f>
        <v>0</v>
      </c>
      <c r="C1092" s="8" t="str">
        <f t="shared" ref="C1092:C1155" si="55">UPPER(TEXT(A1092,"MMMM"))</f>
        <v>ENERO</v>
      </c>
      <c r="D1092" s="9">
        <f t="shared" ref="D1092:D1155" si="56">YEAR(A1092)</f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si="54"/>
        <v>0</v>
      </c>
      <c r="C1155" s="8" t="str">
        <f t="shared" si="55"/>
        <v>ENERO</v>
      </c>
      <c r="D1155" s="9">
        <f t="shared" si="56"/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ref="B1156:B1219" si="57">WEEKNUM(A1156)</f>
        <v>0</v>
      </c>
      <c r="C1156" s="8" t="str">
        <f t="shared" ref="C1156:C1219" si="58">UPPER(TEXT(A1156,"MMMM"))</f>
        <v>ENERO</v>
      </c>
      <c r="D1156" s="9">
        <f t="shared" ref="D1156:D1219" si="59">YEAR(A1156)</f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si="57"/>
        <v>0</v>
      </c>
      <c r="C1219" s="8" t="str">
        <f t="shared" si="58"/>
        <v>ENERO</v>
      </c>
      <c r="D1219" s="9">
        <f t="shared" si="59"/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ref="B1220:B1283" si="60">WEEKNUM(A1220)</f>
        <v>0</v>
      </c>
      <c r="C1220" s="8" t="str">
        <f t="shared" ref="C1220:C1283" si="61">UPPER(TEXT(A1220,"MMMM"))</f>
        <v>ENERO</v>
      </c>
      <c r="D1220" s="9">
        <f t="shared" ref="D1220:D1283" si="62">YEAR(A1220)</f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si="60"/>
        <v>0</v>
      </c>
      <c r="C1283" s="8" t="str">
        <f t="shared" si="61"/>
        <v>ENERO</v>
      </c>
      <c r="D1283" s="9">
        <f t="shared" si="62"/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ref="B1284:B1347" si="63">WEEKNUM(A1284)</f>
        <v>0</v>
      </c>
      <c r="C1284" s="8" t="str">
        <f t="shared" ref="C1284:C1347" si="64">UPPER(TEXT(A1284,"MMMM"))</f>
        <v>ENERO</v>
      </c>
      <c r="D1284" s="9">
        <f t="shared" ref="D1284:D1347" si="65">YEAR(A1284)</f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si="63"/>
        <v>0</v>
      </c>
      <c r="C1347" s="8" t="str">
        <f t="shared" si="64"/>
        <v>ENERO</v>
      </c>
      <c r="D1347" s="9">
        <f t="shared" si="65"/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ref="B1348:B1411" si="66">WEEKNUM(A1348)</f>
        <v>0</v>
      </c>
      <c r="C1348" s="8" t="str">
        <f t="shared" ref="C1348:C1411" si="67">UPPER(TEXT(A1348,"MMMM"))</f>
        <v>ENERO</v>
      </c>
      <c r="D1348" s="9">
        <f t="shared" ref="D1348:D1411" si="68">YEAR(A1348)</f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si="66"/>
        <v>0</v>
      </c>
      <c r="C1411" s="8" t="str">
        <f t="shared" si="67"/>
        <v>ENERO</v>
      </c>
      <c r="D1411" s="9">
        <f t="shared" si="68"/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ref="B1412:B1475" si="69">WEEKNUM(A1412)</f>
        <v>0</v>
      </c>
      <c r="C1412" s="8" t="str">
        <f t="shared" ref="C1412:C1475" si="70">UPPER(TEXT(A1412,"MMMM"))</f>
        <v>ENERO</v>
      </c>
      <c r="D1412" s="9">
        <f t="shared" ref="D1412:D1475" si="71">YEAR(A1412)</f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si="69"/>
        <v>0</v>
      </c>
      <c r="C1475" s="8" t="str">
        <f t="shared" si="70"/>
        <v>ENERO</v>
      </c>
      <c r="D1475" s="9">
        <f t="shared" si="71"/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ref="B1476:B1539" si="72">WEEKNUM(A1476)</f>
        <v>0</v>
      </c>
      <c r="C1476" s="8" t="str">
        <f t="shared" ref="C1476:C1539" si="73">UPPER(TEXT(A1476,"MMMM"))</f>
        <v>ENERO</v>
      </c>
      <c r="D1476" s="9">
        <f t="shared" ref="D1476:D1539" si="74">YEAR(A1476)</f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si="72"/>
        <v>0</v>
      </c>
      <c r="C1539" s="8" t="str">
        <f t="shared" si="73"/>
        <v>ENERO</v>
      </c>
      <c r="D1539" s="9">
        <f t="shared" si="74"/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ref="B1540:B1603" si="75">WEEKNUM(A1540)</f>
        <v>0</v>
      </c>
      <c r="C1540" s="8" t="str">
        <f t="shared" ref="C1540:C1603" si="76">UPPER(TEXT(A1540,"MMMM"))</f>
        <v>ENERO</v>
      </c>
      <c r="D1540" s="9">
        <f t="shared" ref="D1540:D1603" si="77">YEAR(A1540)</f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si="75"/>
        <v>0</v>
      </c>
      <c r="C1603" s="8" t="str">
        <f t="shared" si="76"/>
        <v>ENERO</v>
      </c>
      <c r="D1603" s="9">
        <f t="shared" si="77"/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ref="B1604:B1667" si="78">WEEKNUM(A1604)</f>
        <v>0</v>
      </c>
      <c r="C1604" s="8" t="str">
        <f t="shared" ref="C1604:C1667" si="79">UPPER(TEXT(A1604,"MMMM"))</f>
        <v>ENERO</v>
      </c>
      <c r="D1604" s="9">
        <f t="shared" ref="D1604:D1667" si="80">YEAR(A1604)</f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si="78"/>
        <v>0</v>
      </c>
      <c r="C1667" s="8" t="str">
        <f t="shared" si="79"/>
        <v>ENERO</v>
      </c>
      <c r="D1667" s="9">
        <f t="shared" si="80"/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ref="B1668:B1731" si="81">WEEKNUM(A1668)</f>
        <v>0</v>
      </c>
      <c r="C1668" s="8" t="str">
        <f t="shared" ref="C1668:C1731" si="82">UPPER(TEXT(A1668,"MMMM"))</f>
        <v>ENERO</v>
      </c>
      <c r="D1668" s="9">
        <f t="shared" ref="D1668:D1731" si="83">YEAR(A1668)</f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si="81"/>
        <v>0</v>
      </c>
      <c r="C1731" s="8" t="str">
        <f t="shared" si="82"/>
        <v>ENERO</v>
      </c>
      <c r="D1731" s="9">
        <f t="shared" si="83"/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ref="B1732:B1795" si="84">WEEKNUM(A1732)</f>
        <v>0</v>
      </c>
      <c r="C1732" s="8" t="str">
        <f t="shared" ref="C1732:C1795" si="85">UPPER(TEXT(A1732,"MMMM"))</f>
        <v>ENERO</v>
      </c>
      <c r="D1732" s="9">
        <f t="shared" ref="D1732:D1795" si="86">YEAR(A1732)</f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si="84"/>
        <v>0</v>
      </c>
      <c r="C1795" s="8" t="str">
        <f t="shared" si="85"/>
        <v>ENERO</v>
      </c>
      <c r="D1795" s="9">
        <f t="shared" si="86"/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ref="B1796:B1859" si="87">WEEKNUM(A1796)</f>
        <v>0</v>
      </c>
      <c r="C1796" s="8" t="str">
        <f t="shared" ref="C1796:C1859" si="88">UPPER(TEXT(A1796,"MMMM"))</f>
        <v>ENERO</v>
      </c>
      <c r="D1796" s="9">
        <f t="shared" ref="D1796:D1859" si="89">YEAR(A1796)</f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si="87"/>
        <v>0</v>
      </c>
      <c r="C1859" s="8" t="str">
        <f t="shared" si="88"/>
        <v>ENERO</v>
      </c>
      <c r="D1859" s="9">
        <f t="shared" si="89"/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ref="B1860:B1923" si="90">WEEKNUM(A1860)</f>
        <v>0</v>
      </c>
      <c r="C1860" s="8" t="str">
        <f t="shared" ref="C1860:C1923" si="91">UPPER(TEXT(A1860,"MMMM"))</f>
        <v>ENERO</v>
      </c>
      <c r="D1860" s="9">
        <f t="shared" ref="D1860:D1923" si="92">YEAR(A1860)</f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si="90"/>
        <v>0</v>
      </c>
      <c r="C1923" s="8" t="str">
        <f t="shared" si="91"/>
        <v>ENERO</v>
      </c>
      <c r="D1923" s="9">
        <f t="shared" si="92"/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ref="B1924:B1987" si="93">WEEKNUM(A1924)</f>
        <v>0</v>
      </c>
      <c r="C1924" s="8" t="str">
        <f t="shared" ref="C1924:C1987" si="94">UPPER(TEXT(A1924,"MMMM"))</f>
        <v>ENERO</v>
      </c>
      <c r="D1924" s="9">
        <f t="shared" ref="D1924:D1987" si="95">YEAR(A1924)</f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si="93"/>
        <v>0</v>
      </c>
      <c r="C1987" s="8" t="str">
        <f t="shared" si="94"/>
        <v>ENERO</v>
      </c>
      <c r="D1987" s="9">
        <f t="shared" si="95"/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ref="B1988:B2051" si="96">WEEKNUM(A1988)</f>
        <v>0</v>
      </c>
      <c r="C1988" s="8" t="str">
        <f t="shared" ref="C1988:C2051" si="97">UPPER(TEXT(A1988,"MMMM"))</f>
        <v>ENERO</v>
      </c>
      <c r="D1988" s="9">
        <f t="shared" ref="D1988:D2051" si="98">YEAR(A1988)</f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si="96"/>
        <v>0</v>
      </c>
      <c r="C2051" s="8" t="str">
        <f t="shared" si="97"/>
        <v>ENERO</v>
      </c>
      <c r="D2051" s="9">
        <f t="shared" si="98"/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ref="B2052:B2115" si="99">WEEKNUM(A2052)</f>
        <v>0</v>
      </c>
      <c r="C2052" s="8" t="str">
        <f t="shared" ref="C2052:C2115" si="100">UPPER(TEXT(A2052,"MMMM"))</f>
        <v>ENERO</v>
      </c>
      <c r="D2052" s="9">
        <f t="shared" ref="D2052:D2115" si="101">YEAR(A2052)</f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si="99"/>
        <v>0</v>
      </c>
      <c r="C2115" s="8" t="str">
        <f t="shared" si="100"/>
        <v>ENERO</v>
      </c>
      <c r="D2115" s="9">
        <f t="shared" si="101"/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ref="B2116:B2179" si="102">WEEKNUM(A2116)</f>
        <v>0</v>
      </c>
      <c r="C2116" s="8" t="str">
        <f t="shared" ref="C2116:C2179" si="103">UPPER(TEXT(A2116,"MMMM"))</f>
        <v>ENERO</v>
      </c>
      <c r="D2116" s="9">
        <f t="shared" ref="D2116:D2179" si="104">YEAR(A2116)</f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si="102"/>
        <v>0</v>
      </c>
      <c r="C2179" s="8" t="str">
        <f t="shared" si="103"/>
        <v>ENERO</v>
      </c>
      <c r="D2179" s="9">
        <f t="shared" si="104"/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ref="B2180:B2243" si="105">WEEKNUM(A2180)</f>
        <v>0</v>
      </c>
      <c r="C2180" s="8" t="str">
        <f t="shared" ref="C2180:C2243" si="106">UPPER(TEXT(A2180,"MMMM"))</f>
        <v>ENERO</v>
      </c>
      <c r="D2180" s="9">
        <f t="shared" ref="D2180:D2243" si="107">YEAR(A2180)</f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si="105"/>
        <v>0</v>
      </c>
      <c r="C2243" s="8" t="str">
        <f t="shared" si="106"/>
        <v>ENERO</v>
      </c>
      <c r="D2243" s="9">
        <f t="shared" si="107"/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ref="B2244:B2307" si="108">WEEKNUM(A2244)</f>
        <v>0</v>
      </c>
      <c r="C2244" s="8" t="str">
        <f t="shared" ref="C2244:C2307" si="109">UPPER(TEXT(A2244,"MMMM"))</f>
        <v>ENERO</v>
      </c>
      <c r="D2244" s="9">
        <f t="shared" ref="D2244:D2307" si="110">YEAR(A2244)</f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si="108"/>
        <v>0</v>
      </c>
      <c r="C2307" s="8" t="str">
        <f t="shared" si="109"/>
        <v>ENERO</v>
      </c>
      <c r="D2307" s="9">
        <f t="shared" si="110"/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ref="B2308:B2371" si="111">WEEKNUM(A2308)</f>
        <v>0</v>
      </c>
      <c r="C2308" s="8" t="str">
        <f t="shared" ref="C2308:C2371" si="112">UPPER(TEXT(A2308,"MMMM"))</f>
        <v>ENERO</v>
      </c>
      <c r="D2308" s="9">
        <f t="shared" ref="D2308:D2371" si="113">YEAR(A2308)</f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si="111"/>
        <v>0</v>
      </c>
      <c r="C2371" s="8" t="str">
        <f t="shared" si="112"/>
        <v>ENERO</v>
      </c>
      <c r="D2371" s="9">
        <f t="shared" si="113"/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ref="B2372:B2435" si="114">WEEKNUM(A2372)</f>
        <v>0</v>
      </c>
      <c r="C2372" s="8" t="str">
        <f t="shared" ref="C2372:C2435" si="115">UPPER(TEXT(A2372,"MMMM"))</f>
        <v>ENERO</v>
      </c>
      <c r="D2372" s="9">
        <f t="shared" ref="D2372:D2435" si="116">YEAR(A2372)</f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si="114"/>
        <v>0</v>
      </c>
      <c r="C2435" s="8" t="str">
        <f t="shared" si="115"/>
        <v>ENERO</v>
      </c>
      <c r="D2435" s="9">
        <f t="shared" si="116"/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ref="B2436:B2499" si="117">WEEKNUM(A2436)</f>
        <v>0</v>
      </c>
      <c r="C2436" s="8" t="str">
        <f t="shared" ref="C2436:C2499" si="118">UPPER(TEXT(A2436,"MMMM"))</f>
        <v>ENERO</v>
      </c>
      <c r="D2436" s="9">
        <f t="shared" ref="D2436:D2499" si="119">YEAR(A2436)</f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si="117"/>
        <v>0</v>
      </c>
      <c r="C2499" s="8" t="str">
        <f t="shared" si="118"/>
        <v>ENERO</v>
      </c>
      <c r="D2499" s="9">
        <f t="shared" si="119"/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ref="B2500:B2563" si="120">WEEKNUM(A2500)</f>
        <v>0</v>
      </c>
      <c r="C2500" s="8" t="str">
        <f t="shared" ref="C2500:C2563" si="121">UPPER(TEXT(A2500,"MMMM"))</f>
        <v>ENERO</v>
      </c>
      <c r="D2500" s="9">
        <f t="shared" ref="D2500:D2563" si="122">YEAR(A2500)</f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si="120"/>
        <v>0</v>
      </c>
      <c r="C2563" s="8" t="str">
        <f t="shared" si="121"/>
        <v>ENERO</v>
      </c>
      <c r="D2563" s="9">
        <f t="shared" si="122"/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ref="B2564:B2627" si="123">WEEKNUM(A2564)</f>
        <v>0</v>
      </c>
      <c r="C2564" s="8" t="str">
        <f t="shared" ref="C2564:C2627" si="124">UPPER(TEXT(A2564,"MMMM"))</f>
        <v>ENERO</v>
      </c>
      <c r="D2564" s="9">
        <f t="shared" ref="D2564:D2627" si="125">YEAR(A2564)</f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si="123"/>
        <v>0</v>
      </c>
      <c r="C2627" s="8" t="str">
        <f t="shared" si="124"/>
        <v>ENERO</v>
      </c>
      <c r="D2627" s="9">
        <f t="shared" si="125"/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ref="B2628:B2691" si="126">WEEKNUM(A2628)</f>
        <v>0</v>
      </c>
      <c r="C2628" s="8" t="str">
        <f t="shared" ref="C2628:C2691" si="127">UPPER(TEXT(A2628,"MMMM"))</f>
        <v>ENERO</v>
      </c>
      <c r="D2628" s="9">
        <f t="shared" ref="D2628:D2691" si="128">YEAR(A2628)</f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si="126"/>
        <v>0</v>
      </c>
      <c r="C2691" s="8" t="str">
        <f t="shared" si="127"/>
        <v>ENERO</v>
      </c>
      <c r="D2691" s="9">
        <f t="shared" si="128"/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ref="B2692:B2755" si="129">WEEKNUM(A2692)</f>
        <v>0</v>
      </c>
      <c r="C2692" s="8" t="str">
        <f t="shared" ref="C2692:C2755" si="130">UPPER(TEXT(A2692,"MMMM"))</f>
        <v>ENERO</v>
      </c>
      <c r="D2692" s="9">
        <f t="shared" ref="D2692:D2755" si="131">YEAR(A2692)</f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si="129"/>
        <v>0</v>
      </c>
      <c r="C2755" s="8" t="str">
        <f t="shared" si="130"/>
        <v>ENERO</v>
      </c>
      <c r="D2755" s="9">
        <f t="shared" si="131"/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ref="B2756:B2819" si="132">WEEKNUM(A2756)</f>
        <v>0</v>
      </c>
      <c r="C2756" s="8" t="str">
        <f t="shared" ref="C2756:C2819" si="133">UPPER(TEXT(A2756,"MMMM"))</f>
        <v>ENERO</v>
      </c>
      <c r="D2756" s="9">
        <f t="shared" ref="D2756:D2819" si="134">YEAR(A2756)</f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si="132"/>
        <v>0</v>
      </c>
      <c r="C2819" s="8" t="str">
        <f t="shared" si="133"/>
        <v>ENERO</v>
      </c>
      <c r="D2819" s="9">
        <f t="shared" si="134"/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ref="B2820:B2883" si="135">WEEKNUM(A2820)</f>
        <v>0</v>
      </c>
      <c r="C2820" s="8" t="str">
        <f t="shared" ref="C2820:C2883" si="136">UPPER(TEXT(A2820,"MMMM"))</f>
        <v>ENERO</v>
      </c>
      <c r="D2820" s="9">
        <f t="shared" ref="D2820:D2883" si="137">YEAR(A2820)</f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si="135"/>
        <v>0</v>
      </c>
      <c r="C2883" s="8" t="str">
        <f t="shared" si="136"/>
        <v>ENERO</v>
      </c>
      <c r="D2883" s="9">
        <f t="shared" si="137"/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ref="B2884:B2947" si="138">WEEKNUM(A2884)</f>
        <v>0</v>
      </c>
      <c r="C2884" s="8" t="str">
        <f t="shared" ref="C2884:C2947" si="139">UPPER(TEXT(A2884,"MMMM"))</f>
        <v>ENERO</v>
      </c>
      <c r="D2884" s="9">
        <f t="shared" ref="D2884:D2947" si="140">YEAR(A2884)</f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si="138"/>
        <v>0</v>
      </c>
      <c r="C2947" s="8" t="str">
        <f t="shared" si="139"/>
        <v>ENERO</v>
      </c>
      <c r="D2947" s="9">
        <f t="shared" si="140"/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ref="B2948:B3011" si="141">WEEKNUM(A2948)</f>
        <v>0</v>
      </c>
      <c r="C2948" s="8" t="str">
        <f t="shared" ref="C2948:C3011" si="142">UPPER(TEXT(A2948,"MMMM"))</f>
        <v>ENERO</v>
      </c>
      <c r="D2948" s="9">
        <f t="shared" ref="D2948:D3011" si="143">YEAR(A2948)</f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si="141"/>
        <v>0</v>
      </c>
      <c r="C3011" s="8" t="str">
        <f t="shared" si="142"/>
        <v>ENERO</v>
      </c>
      <c r="D3011" s="9">
        <f t="shared" si="143"/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ref="B3012:B3075" si="144">WEEKNUM(A3012)</f>
        <v>0</v>
      </c>
      <c r="C3012" s="8" t="str">
        <f t="shared" ref="C3012:C3075" si="145">UPPER(TEXT(A3012,"MMMM"))</f>
        <v>ENERO</v>
      </c>
      <c r="D3012" s="9">
        <f t="shared" ref="D3012:D3075" si="146">YEAR(A3012)</f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si="144"/>
        <v>0</v>
      </c>
      <c r="C3075" s="8" t="str">
        <f t="shared" si="145"/>
        <v>ENERO</v>
      </c>
      <c r="D3075" s="9">
        <f t="shared" si="146"/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ref="B3076:B3139" si="147">WEEKNUM(A3076)</f>
        <v>0</v>
      </c>
      <c r="C3076" s="8" t="str">
        <f t="shared" ref="C3076:C3139" si="148">UPPER(TEXT(A3076,"MMMM"))</f>
        <v>ENERO</v>
      </c>
      <c r="D3076" s="9">
        <f t="shared" ref="D3076:D3139" si="149">YEAR(A3076)</f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si="147"/>
        <v>0</v>
      </c>
      <c r="C3139" s="8" t="str">
        <f t="shared" si="148"/>
        <v>ENERO</v>
      </c>
      <c r="D3139" s="9">
        <f t="shared" si="149"/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ref="B3140:B3203" si="150">WEEKNUM(A3140)</f>
        <v>0</v>
      </c>
      <c r="C3140" s="8" t="str">
        <f t="shared" ref="C3140:C3203" si="151">UPPER(TEXT(A3140,"MMMM"))</f>
        <v>ENERO</v>
      </c>
      <c r="D3140" s="9">
        <f t="shared" ref="D3140:D3203" si="152">YEAR(A3140)</f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si="150"/>
        <v>0</v>
      </c>
      <c r="C3203" s="8" t="str">
        <f t="shared" si="151"/>
        <v>ENERO</v>
      </c>
      <c r="D3203" s="9">
        <f t="shared" si="152"/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ref="B3204:B3267" si="153">WEEKNUM(A3204)</f>
        <v>0</v>
      </c>
      <c r="C3204" s="8" t="str">
        <f t="shared" ref="C3204:C3267" si="154">UPPER(TEXT(A3204,"MMMM"))</f>
        <v>ENERO</v>
      </c>
      <c r="D3204" s="9">
        <f t="shared" ref="D3204:D3267" si="155">YEAR(A3204)</f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si="153"/>
        <v>0</v>
      </c>
      <c r="C3267" s="8" t="str">
        <f t="shared" si="154"/>
        <v>ENERO</v>
      </c>
      <c r="D3267" s="9">
        <f t="shared" si="155"/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ref="B3268:B3331" si="156">WEEKNUM(A3268)</f>
        <v>0</v>
      </c>
      <c r="C3268" s="8" t="str">
        <f t="shared" ref="C3268:C3331" si="157">UPPER(TEXT(A3268,"MMMM"))</f>
        <v>ENERO</v>
      </c>
      <c r="D3268" s="9">
        <f t="shared" ref="D3268:D3331" si="158">YEAR(A3268)</f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si="156"/>
        <v>0</v>
      </c>
      <c r="C3331" s="8" t="str">
        <f t="shared" si="157"/>
        <v>ENERO</v>
      </c>
      <c r="D3331" s="9">
        <f t="shared" si="158"/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ref="B3332:B3395" si="159">WEEKNUM(A3332)</f>
        <v>0</v>
      </c>
      <c r="C3332" s="8" t="str">
        <f t="shared" ref="C3332:C3395" si="160">UPPER(TEXT(A3332,"MMMM"))</f>
        <v>ENERO</v>
      </c>
      <c r="D3332" s="9">
        <f t="shared" ref="D3332:D3395" si="161">YEAR(A3332)</f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si="159"/>
        <v>0</v>
      </c>
      <c r="C3395" s="8" t="str">
        <f t="shared" si="160"/>
        <v>ENERO</v>
      </c>
      <c r="D3395" s="9">
        <f t="shared" si="161"/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ref="B3396:B3459" si="162">WEEKNUM(A3396)</f>
        <v>0</v>
      </c>
      <c r="C3396" s="8" t="str">
        <f t="shared" ref="C3396:C3459" si="163">UPPER(TEXT(A3396,"MMMM"))</f>
        <v>ENERO</v>
      </c>
      <c r="D3396" s="9">
        <f t="shared" ref="D3396:D3459" si="164">YEAR(A3396)</f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si="162"/>
        <v>0</v>
      </c>
      <c r="C3459" s="8" t="str">
        <f t="shared" si="163"/>
        <v>ENERO</v>
      </c>
      <c r="D3459" s="9">
        <f t="shared" si="164"/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ref="B3460:B3523" si="165">WEEKNUM(A3460)</f>
        <v>0</v>
      </c>
      <c r="C3460" s="8" t="str">
        <f t="shared" ref="C3460:C3523" si="166">UPPER(TEXT(A3460,"MMMM"))</f>
        <v>ENERO</v>
      </c>
      <c r="D3460" s="9">
        <f t="shared" ref="D3460:D3523" si="167">YEAR(A3460)</f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si="165"/>
        <v>0</v>
      </c>
      <c r="C3523" s="8" t="str">
        <f t="shared" si="166"/>
        <v>ENERO</v>
      </c>
      <c r="D3523" s="9">
        <f t="shared" si="167"/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ref="B3524:B3587" si="168">WEEKNUM(A3524)</f>
        <v>0</v>
      </c>
      <c r="C3524" s="8" t="str">
        <f t="shared" ref="C3524:C3587" si="169">UPPER(TEXT(A3524,"MMMM"))</f>
        <v>ENERO</v>
      </c>
      <c r="D3524" s="9">
        <f t="shared" ref="D3524:D3587" si="170">YEAR(A3524)</f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si="168"/>
        <v>0</v>
      </c>
      <c r="C3587" s="8" t="str">
        <f t="shared" si="169"/>
        <v>ENERO</v>
      </c>
      <c r="D3587" s="9">
        <f t="shared" si="170"/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ref="B3588:B3651" si="171">WEEKNUM(A3588)</f>
        <v>0</v>
      </c>
      <c r="C3588" s="8" t="str">
        <f t="shared" ref="C3588:C3651" si="172">UPPER(TEXT(A3588,"MMMM"))</f>
        <v>ENERO</v>
      </c>
      <c r="D3588" s="9">
        <f t="shared" ref="D3588:D3651" si="173">YEAR(A3588)</f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si="171"/>
        <v>0</v>
      </c>
      <c r="C3651" s="8" t="str">
        <f t="shared" si="172"/>
        <v>ENERO</v>
      </c>
      <c r="D3651" s="9">
        <f t="shared" si="173"/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ref="B3652:B3715" si="174">WEEKNUM(A3652)</f>
        <v>0</v>
      </c>
      <c r="C3652" s="8" t="str">
        <f t="shared" ref="C3652:C3715" si="175">UPPER(TEXT(A3652,"MMMM"))</f>
        <v>ENERO</v>
      </c>
      <c r="D3652" s="9">
        <f t="shared" ref="D3652:D3715" si="176">YEAR(A3652)</f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si="174"/>
        <v>0</v>
      </c>
      <c r="C3715" s="8" t="str">
        <f t="shared" si="175"/>
        <v>ENERO</v>
      </c>
      <c r="D3715" s="9">
        <f t="shared" si="176"/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ref="B3716:B3779" si="177">WEEKNUM(A3716)</f>
        <v>0</v>
      </c>
      <c r="C3716" s="8" t="str">
        <f t="shared" ref="C3716:C3779" si="178">UPPER(TEXT(A3716,"MMMM"))</f>
        <v>ENERO</v>
      </c>
      <c r="D3716" s="9">
        <f t="shared" ref="D3716:D3779" si="179">YEAR(A3716)</f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si="177"/>
        <v>0</v>
      </c>
      <c r="C3779" s="8" t="str">
        <f t="shared" si="178"/>
        <v>ENERO</v>
      </c>
      <c r="D3779" s="9">
        <f t="shared" si="179"/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ref="B3780:B3843" si="180">WEEKNUM(A3780)</f>
        <v>0</v>
      </c>
      <c r="C3780" s="8" t="str">
        <f t="shared" ref="C3780:C3843" si="181">UPPER(TEXT(A3780,"MMMM"))</f>
        <v>ENERO</v>
      </c>
      <c r="D3780" s="9">
        <f t="shared" ref="D3780:D3843" si="182">YEAR(A3780)</f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si="180"/>
        <v>0</v>
      </c>
      <c r="C3843" s="8" t="str">
        <f t="shared" si="181"/>
        <v>ENERO</v>
      </c>
      <c r="D3843" s="9">
        <f t="shared" si="182"/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ref="B3844:B3907" si="183">WEEKNUM(A3844)</f>
        <v>0</v>
      </c>
      <c r="C3844" s="8" t="str">
        <f t="shared" ref="C3844:C3907" si="184">UPPER(TEXT(A3844,"MMMM"))</f>
        <v>ENERO</v>
      </c>
      <c r="D3844" s="9">
        <f t="shared" ref="D3844:D3907" si="185">YEAR(A3844)</f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si="183"/>
        <v>0</v>
      </c>
      <c r="C3907" s="8" t="str">
        <f t="shared" si="184"/>
        <v>ENERO</v>
      </c>
      <c r="D3907" s="9">
        <f t="shared" si="185"/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ref="B3908:B3971" si="186">WEEKNUM(A3908)</f>
        <v>0</v>
      </c>
      <c r="C3908" s="8" t="str">
        <f t="shared" ref="C3908:C3971" si="187">UPPER(TEXT(A3908,"MMMM"))</f>
        <v>ENERO</v>
      </c>
      <c r="D3908" s="9">
        <f t="shared" ref="D3908:D3971" si="188">YEAR(A3908)</f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si="186"/>
        <v>0</v>
      </c>
      <c r="C3971" s="8" t="str">
        <f t="shared" si="187"/>
        <v>ENERO</v>
      </c>
      <c r="D3971" s="9">
        <f t="shared" si="188"/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ref="B3972:B4035" si="189">WEEKNUM(A3972)</f>
        <v>0</v>
      </c>
      <c r="C3972" s="8" t="str">
        <f t="shared" ref="C3972:C4035" si="190">UPPER(TEXT(A3972,"MMMM"))</f>
        <v>ENERO</v>
      </c>
      <c r="D3972" s="9">
        <f t="shared" ref="D3972:D4035" si="191">YEAR(A3972)</f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si="189"/>
        <v>0</v>
      </c>
      <c r="C4035" s="8" t="str">
        <f t="shared" si="190"/>
        <v>ENERO</v>
      </c>
      <c r="D4035" s="9">
        <f t="shared" si="191"/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ref="B4036:B4099" si="192">WEEKNUM(A4036)</f>
        <v>0</v>
      </c>
      <c r="C4036" s="8" t="str">
        <f t="shared" ref="C4036:C4099" si="193">UPPER(TEXT(A4036,"MMMM"))</f>
        <v>ENERO</v>
      </c>
      <c r="D4036" s="9">
        <f t="shared" ref="D4036:D4099" si="194">YEAR(A4036)</f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si="192"/>
        <v>0</v>
      </c>
      <c r="C4099" s="8" t="str">
        <f t="shared" si="193"/>
        <v>ENERO</v>
      </c>
      <c r="D4099" s="9">
        <f t="shared" si="194"/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ref="B4100:B4163" si="195">WEEKNUM(A4100)</f>
        <v>0</v>
      </c>
      <c r="C4100" s="8" t="str">
        <f t="shared" ref="C4100:C4163" si="196">UPPER(TEXT(A4100,"MMMM"))</f>
        <v>ENERO</v>
      </c>
      <c r="D4100" s="9">
        <f t="shared" ref="D4100:D4163" si="197">YEAR(A4100)</f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si="195"/>
        <v>0</v>
      </c>
      <c r="C4163" s="8" t="str">
        <f t="shared" si="196"/>
        <v>ENERO</v>
      </c>
      <c r="D4163" s="9">
        <f t="shared" si="197"/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ref="B4164:B4227" si="198">WEEKNUM(A4164)</f>
        <v>0</v>
      </c>
      <c r="C4164" s="8" t="str">
        <f t="shared" ref="C4164:C4227" si="199">UPPER(TEXT(A4164,"MMMM"))</f>
        <v>ENERO</v>
      </c>
      <c r="D4164" s="9">
        <f t="shared" ref="D4164:D4227" si="200">YEAR(A4164)</f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si="198"/>
        <v>0</v>
      </c>
      <c r="C4227" s="8" t="str">
        <f t="shared" si="199"/>
        <v>ENERO</v>
      </c>
      <c r="D4227" s="9">
        <f t="shared" si="200"/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ref="B4228:B4291" si="201">WEEKNUM(A4228)</f>
        <v>0</v>
      </c>
      <c r="C4228" s="8" t="str">
        <f t="shared" ref="C4228:C4291" si="202">UPPER(TEXT(A4228,"MMMM"))</f>
        <v>ENERO</v>
      </c>
      <c r="D4228" s="9">
        <f t="shared" ref="D4228:D4291" si="203">YEAR(A4228)</f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si="201"/>
        <v>0</v>
      </c>
      <c r="C4291" s="8" t="str">
        <f t="shared" si="202"/>
        <v>ENERO</v>
      </c>
      <c r="D4291" s="9">
        <f t="shared" si="203"/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ref="B4292:B4355" si="204">WEEKNUM(A4292)</f>
        <v>0</v>
      </c>
      <c r="C4292" s="8" t="str">
        <f t="shared" ref="C4292:C4355" si="205">UPPER(TEXT(A4292,"MMMM"))</f>
        <v>ENERO</v>
      </c>
      <c r="D4292" s="9">
        <f t="shared" ref="D4292:D4355" si="206">YEAR(A4292)</f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si="204"/>
        <v>0</v>
      </c>
      <c r="C4355" s="8" t="str">
        <f t="shared" si="205"/>
        <v>ENERO</v>
      </c>
      <c r="D4355" s="9">
        <f t="shared" si="206"/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ref="B4356:B4419" si="207">WEEKNUM(A4356)</f>
        <v>0</v>
      </c>
      <c r="C4356" s="8" t="str">
        <f t="shared" ref="C4356:C4419" si="208">UPPER(TEXT(A4356,"MMMM"))</f>
        <v>ENERO</v>
      </c>
      <c r="D4356" s="9">
        <f t="shared" ref="D4356:D4419" si="209">YEAR(A4356)</f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si="207"/>
        <v>0</v>
      </c>
      <c r="C4419" s="8" t="str">
        <f t="shared" si="208"/>
        <v>ENERO</v>
      </c>
      <c r="D4419" s="9">
        <f t="shared" si="209"/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ref="B4420:B4483" si="210">WEEKNUM(A4420)</f>
        <v>0</v>
      </c>
      <c r="C4420" s="8" t="str">
        <f t="shared" ref="C4420:C4483" si="211">UPPER(TEXT(A4420,"MMMM"))</f>
        <v>ENERO</v>
      </c>
      <c r="D4420" s="9">
        <f t="shared" ref="D4420:D4483" si="212">YEAR(A4420)</f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si="210"/>
        <v>0</v>
      </c>
      <c r="C4483" s="8" t="str">
        <f t="shared" si="211"/>
        <v>ENERO</v>
      </c>
      <c r="D4483" s="9">
        <f t="shared" si="212"/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ref="B4484:B4547" si="213">WEEKNUM(A4484)</f>
        <v>0</v>
      </c>
      <c r="C4484" s="8" t="str">
        <f t="shared" ref="C4484:C4547" si="214">UPPER(TEXT(A4484,"MMMM"))</f>
        <v>ENERO</v>
      </c>
      <c r="D4484" s="9">
        <f t="shared" ref="D4484:D4547" si="215">YEAR(A4484)</f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si="213"/>
        <v>0</v>
      </c>
      <c r="C4547" s="8" t="str">
        <f t="shared" si="214"/>
        <v>ENERO</v>
      </c>
      <c r="D4547" s="9">
        <f t="shared" si="215"/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ref="B4548:B4611" si="216">WEEKNUM(A4548)</f>
        <v>0</v>
      </c>
      <c r="C4548" s="8" t="str">
        <f t="shared" ref="C4548:C4611" si="217">UPPER(TEXT(A4548,"MMMM"))</f>
        <v>ENERO</v>
      </c>
      <c r="D4548" s="9">
        <f t="shared" ref="D4548:D4611" si="218">YEAR(A4548)</f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si="216"/>
        <v>0</v>
      </c>
      <c r="C4611" s="8" t="str">
        <f t="shared" si="217"/>
        <v>ENERO</v>
      </c>
      <c r="D4611" s="9">
        <f t="shared" si="218"/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ref="B4612:B4675" si="219">WEEKNUM(A4612)</f>
        <v>0</v>
      </c>
      <c r="C4612" s="8" t="str">
        <f t="shared" ref="C4612:C4675" si="220">UPPER(TEXT(A4612,"MMMM"))</f>
        <v>ENERO</v>
      </c>
      <c r="D4612" s="9">
        <f t="shared" ref="D4612:D4675" si="221">YEAR(A4612)</f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si="219"/>
        <v>0</v>
      </c>
      <c r="C4675" s="8" t="str">
        <f t="shared" si="220"/>
        <v>ENERO</v>
      </c>
      <c r="D4675" s="9">
        <f t="shared" si="221"/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ref="B4676:B4739" si="222">WEEKNUM(A4676)</f>
        <v>0</v>
      </c>
      <c r="C4676" s="8" t="str">
        <f t="shared" ref="C4676:C4739" si="223">UPPER(TEXT(A4676,"MMMM"))</f>
        <v>ENERO</v>
      </c>
      <c r="D4676" s="9">
        <f t="shared" ref="D4676:D4739" si="224">YEAR(A4676)</f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si="222"/>
        <v>0</v>
      </c>
      <c r="C4739" s="8" t="str">
        <f t="shared" si="223"/>
        <v>ENERO</v>
      </c>
      <c r="D4739" s="9">
        <f t="shared" si="224"/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ref="B4740:B4803" si="225">WEEKNUM(A4740)</f>
        <v>0</v>
      </c>
      <c r="C4740" s="8" t="str">
        <f t="shared" ref="C4740:C4803" si="226">UPPER(TEXT(A4740,"MMMM"))</f>
        <v>ENERO</v>
      </c>
      <c r="D4740" s="9">
        <f t="shared" ref="D4740:D4803" si="227">YEAR(A4740)</f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si="225"/>
        <v>0</v>
      </c>
      <c r="C4803" s="8" t="str">
        <f t="shared" si="226"/>
        <v>ENERO</v>
      </c>
      <c r="D4803" s="9">
        <f t="shared" si="227"/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ref="B4804:B4867" si="228">WEEKNUM(A4804)</f>
        <v>0</v>
      </c>
      <c r="C4804" s="8" t="str">
        <f t="shared" ref="C4804:C4868" si="229">UPPER(TEXT(A4804,"MMMM"))</f>
        <v>ENERO</v>
      </c>
      <c r="D4804" s="9">
        <f t="shared" ref="D4804:D4868" si="230">YEAR(A4804)</f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si="228"/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  <row r="4868" spans="1:10" x14ac:dyDescent="0.25">
      <c r="A4868" s="11"/>
      <c r="B4868" s="9">
        <f t="shared" ref="B4868" si="231">WEEKNUM(A4868)</f>
        <v>0</v>
      </c>
      <c r="C4868" s="8" t="str">
        <f t="shared" si="229"/>
        <v>ENERO</v>
      </c>
      <c r="D4868" s="9">
        <f t="shared" si="230"/>
        <v>1900</v>
      </c>
      <c r="E4868" s="33"/>
      <c r="F4868" s="8">
        <f>IFERROR(VLOOKUP(E4868,DATOS!$I$3:$J$22,2,FALSE),0)</f>
        <v>0</v>
      </c>
      <c r="G4868" s="11"/>
      <c r="H4868" s="11"/>
      <c r="I4868" s="21">
        <f>IFERROR(VLOOKUP(G4868,DATOS!$A$3:$E$16,5,FALSE),0)*H4868</f>
        <v>0</v>
      </c>
      <c r="J4868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tabSelected="1" workbookViewId="0">
      <selection activeCell="E9" sqref="E9"/>
    </sheetView>
  </sheetViews>
  <sheetFormatPr baseColWidth="10" defaultRowHeight="15" x14ac:dyDescent="0.25"/>
  <cols>
    <col min="1" max="1" width="17.42578125" customWidth="1"/>
    <col min="2" max="2" width="34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48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80302322</v>
      </c>
      <c r="B4" s="1" t="s">
        <v>32</v>
      </c>
      <c r="C4" s="3">
        <v>740</v>
      </c>
    </row>
    <row r="5" spans="1:3" x14ac:dyDescent="0.25">
      <c r="A5" s="1">
        <v>32286935</v>
      </c>
      <c r="B5" s="1" t="s">
        <v>30</v>
      </c>
      <c r="C5" s="3">
        <v>72</v>
      </c>
    </row>
    <row r="6" spans="1:3" x14ac:dyDescent="0.25">
      <c r="A6" s="1">
        <v>74542177</v>
      </c>
      <c r="B6" s="1" t="s">
        <v>44</v>
      </c>
      <c r="C6" s="3">
        <v>305</v>
      </c>
    </row>
    <row r="7" spans="1:3" x14ac:dyDescent="0.25">
      <c r="A7" s="1">
        <v>73806173</v>
      </c>
      <c r="B7" s="1" t="s">
        <v>46</v>
      </c>
      <c r="C7" s="3">
        <v>56</v>
      </c>
    </row>
    <row r="8" spans="1:3" x14ac:dyDescent="0.25">
      <c r="A8" s="1" t="s">
        <v>40</v>
      </c>
      <c r="B8" s="1" t="s">
        <v>36</v>
      </c>
      <c r="C8" s="3">
        <v>30</v>
      </c>
    </row>
    <row r="9" spans="1:3" x14ac:dyDescent="0.25">
      <c r="A9" s="1">
        <v>75057723</v>
      </c>
      <c r="B9" s="1" t="s">
        <v>49</v>
      </c>
      <c r="C9" s="3">
        <v>8</v>
      </c>
    </row>
    <row r="10" spans="1:3" x14ac:dyDescent="0.25">
      <c r="A10" s="1" t="s">
        <v>28</v>
      </c>
      <c r="B10" s="1"/>
      <c r="C10" s="3">
        <v>1211</v>
      </c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15" sqref="I15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46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>
        <v>75057723</v>
      </c>
      <c r="J15" s="13" t="s">
        <v>49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2022-06-24T18:02:40Z</dcterms:modified>
</cp:coreProperties>
</file>