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santamaria\Downloads\xd\"/>
    </mc:Choice>
  </mc:AlternateContent>
  <bookViews>
    <workbookView xWindow="0" yWindow="0" windowWidth="20490" windowHeight="7305"/>
  </bookViews>
  <sheets>
    <sheet name="EOQ Simple" sheetId="9" r:id="rId1"/>
    <sheet name="EOQ suministro gradual" sheetId="8" r:id="rId2"/>
    <sheet name="EOQ con posibilidad de ruptura" sheetId="10" r:id="rId3"/>
    <sheet name="Modelo de Período Económico" sheetId="11" r:id="rId4"/>
  </sheets>
  <calcPr calcId="162913"/>
</workbook>
</file>

<file path=xl/calcChain.xml><?xml version="1.0" encoding="utf-8"?>
<calcChain xmlns="http://schemas.openxmlformats.org/spreadsheetml/2006/main">
  <c r="C12" i="8" l="1"/>
  <c r="C15" i="8"/>
  <c r="C13" i="8"/>
  <c r="C24" i="8"/>
  <c r="C25" i="11"/>
  <c r="C29" i="11"/>
  <c r="C28" i="11"/>
  <c r="C23" i="10"/>
  <c r="C24" i="10"/>
  <c r="C29" i="10"/>
  <c r="C23" i="9"/>
  <c r="C24" i="9"/>
  <c r="C27" i="9"/>
  <c r="C26" i="11"/>
  <c r="C27" i="11"/>
  <c r="C25" i="10"/>
  <c r="C26" i="10"/>
  <c r="C25" i="9"/>
  <c r="C26" i="9"/>
  <c r="C28" i="8"/>
  <c r="C26" i="8"/>
  <c r="C27" i="8"/>
  <c r="C25" i="8"/>
  <c r="C27" i="10"/>
  <c r="C28" i="10"/>
</calcChain>
</file>

<file path=xl/sharedStrings.xml><?xml version="1.0" encoding="utf-8"?>
<sst xmlns="http://schemas.openxmlformats.org/spreadsheetml/2006/main" count="67" uniqueCount="33">
  <si>
    <t>DATOS</t>
  </si>
  <si>
    <t>SOLUCIÓN</t>
  </si>
  <si>
    <t>PROBLEMAS DE INVENTARIOS CON DEMANDA INDEPENDIENTE</t>
  </si>
  <si>
    <t>Cantidad económica de pedido sin descuentos y con suministro instantáneo</t>
  </si>
  <si>
    <t>Número de días laborables al año</t>
  </si>
  <si>
    <t>Coste de almacenamiento por unidad y año (A)</t>
  </si>
  <si>
    <t>Coste de emisión de cada pedido (E )</t>
  </si>
  <si>
    <t>Coste de adquisición unitario (P)</t>
  </si>
  <si>
    <t>Demanda Anual (D)</t>
  </si>
  <si>
    <t>Tiempo de suministro (días) (TS)</t>
  </si>
  <si>
    <t>Cantidad Económica de Pedido (Q*)</t>
  </si>
  <si>
    <t>Número de pedidos al año</t>
  </si>
  <si>
    <t>Tiempo de Reaprovisionamiento (TR)</t>
  </si>
  <si>
    <t>Coste Total del Inventario (CT)</t>
  </si>
  <si>
    <t>Punto de Pedido (Pp) (en unidades físicas)</t>
  </si>
  <si>
    <t>Tasa de suministro diaria (p)</t>
  </si>
  <si>
    <t>Tasa de consumo diario (d)</t>
  </si>
  <si>
    <t>Tiempo empleado en la fabricación (dias) (t1)</t>
  </si>
  <si>
    <t>Tiempo de Reaprovisionamiento (dias) (TR)</t>
  </si>
  <si>
    <t>Precio de adquisición unitario (P)</t>
  </si>
  <si>
    <t>Cantidad económica de pedido con suministro gradual</t>
  </si>
  <si>
    <t>Número de pedidos al año (n)</t>
  </si>
  <si>
    <t>Cantidad económica de pedido con posibilidades de ruptura</t>
  </si>
  <si>
    <t>Coste de ruptura por unidad y año (CR)</t>
  </si>
  <si>
    <t>Demanda Insatisfecha Óptima (Q-S)</t>
  </si>
  <si>
    <t>Intervalo sin ruptura (T1)</t>
  </si>
  <si>
    <t>Intervalos con ruptura (T2)</t>
  </si>
  <si>
    <t>Período económico de pedido simple</t>
  </si>
  <si>
    <t>Nivel máximo de inventario (S)</t>
  </si>
  <si>
    <t>Período Económico de Pedido (años) (T*)</t>
  </si>
  <si>
    <t>Período Económico de Pedido redondeado (días) (T*)</t>
  </si>
  <si>
    <t>Cantidad de Pedido (Q)</t>
  </si>
  <si>
    <t>Cantidad en el inventario tras la primera 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</si>
</sst>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94" formatCode="_-* #,##0.00\ [$€-1]_-;\-* #,##0.00\ [$€-1]_-;_-* &quot;-&quot;??\ [$€-1]_-"/>
    <numFmt numFmtId="202" formatCode="#,##0.000_ ;[Red]\-#,##0.000\ "/>
    <numFmt numFmtId="208" formatCode="#,##0.0000"/>
  </numFmts>
  <fonts count="13">
    <font>
      <sz val="10"/>
      <name val="Arial"/>
    </font>
    <font>
      <sz val="10"/>
      <name val="Arial"/>
    </font>
    <font>
      <b/>
      <sz val="9"/>
      <name val="Georgia"/>
      <family val="1"/>
    </font>
    <font>
      <sz val="9"/>
      <name val="Georgia"/>
      <family val="1"/>
    </font>
    <font>
      <sz val="8"/>
      <name val="Arial"/>
    </font>
    <font>
      <b/>
      <sz val="8"/>
      <name val="Georgia"/>
      <family val="1"/>
    </font>
    <font>
      <b/>
      <sz val="9"/>
      <color indexed="9"/>
      <name val="Georgia"/>
      <family val="1"/>
    </font>
    <font>
      <b/>
      <sz val="8"/>
      <color indexed="43"/>
      <name val="Georgia"/>
      <family val="1"/>
    </font>
    <font>
      <sz val="10"/>
      <color indexed="18"/>
      <name val="Lithograph"/>
    </font>
    <font>
      <b/>
      <sz val="8"/>
      <color indexed="9"/>
      <name val="Georgia"/>
      <family val="1"/>
    </font>
    <font>
      <b/>
      <sz val="9"/>
      <color indexed="10"/>
      <name val="Georgia"/>
      <family val="1"/>
    </font>
    <font>
      <sz val="10"/>
      <color indexed="60"/>
      <name val="Lithograph"/>
    </font>
    <font>
      <sz val="8"/>
      <name val="Georgia"/>
      <family val="1"/>
    </font>
  </fonts>
  <fills count="7">
    <fill>
      <patternFill patternType="none"/>
    </fill>
    <fill>
      <patternFill patternType="gray125"/>
    </fill>
    <fill>
      <patternFill patternType="solid">
        <fgColor indexed="10"/>
        <bgColor indexed="64"/>
      </patternFill>
    </fill>
    <fill>
      <patternFill patternType="solid">
        <fgColor indexed="57"/>
        <bgColor indexed="64"/>
      </patternFill>
    </fill>
    <fill>
      <patternFill patternType="solid">
        <fgColor indexed="43"/>
        <bgColor indexed="64"/>
      </patternFill>
    </fill>
    <fill>
      <patternFill patternType="solid">
        <fgColor indexed="53"/>
        <bgColor indexed="64"/>
      </patternFill>
    </fill>
    <fill>
      <patternFill patternType="solid">
        <fgColor indexed="42"/>
        <bgColor indexed="64"/>
      </patternFill>
    </fill>
  </fills>
  <borders count="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194"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2" fillId="0" borderId="0" xfId="0" applyFont="1" applyAlignment="1">
      <alignment horizontal="left"/>
    </xf>
    <xf numFmtId="0" fontId="3" fillId="0" borderId="0" xfId="0" applyFont="1" applyFill="1" applyBorder="1" applyAlignment="1">
      <alignment horizontal="center"/>
    </xf>
    <xf numFmtId="0" fontId="3" fillId="0" borderId="0" xfId="0" applyFont="1" applyFill="1" applyBorder="1"/>
    <xf numFmtId="202" fontId="3" fillId="0" borderId="0" xfId="1" applyNumberFormat="1" applyFont="1" applyFill="1" applyBorder="1" applyAlignment="1">
      <alignment horizontal="center"/>
    </xf>
    <xf numFmtId="0" fontId="6" fillId="2" borderId="1" xfId="0" applyFont="1" applyFill="1" applyBorder="1" applyAlignment="1">
      <alignment horizontal="center"/>
    </xf>
    <xf numFmtId="0" fontId="3" fillId="0" borderId="0" xfId="0" applyFont="1" applyFill="1"/>
    <xf numFmtId="9" fontId="3" fillId="0" borderId="0" xfId="2" applyFont="1" applyFill="1" applyBorder="1" applyAlignment="1">
      <alignment horizontal="center"/>
    </xf>
    <xf numFmtId="1" fontId="3" fillId="0" borderId="0" xfId="2" applyNumberFormat="1" applyFont="1" applyFill="1" applyBorder="1" applyAlignment="1">
      <alignment horizontal="center"/>
    </xf>
    <xf numFmtId="0" fontId="3" fillId="3" borderId="2" xfId="0" applyFont="1" applyFill="1" applyBorder="1"/>
    <xf numFmtId="0" fontId="6" fillId="3" borderId="1" xfId="0" applyFont="1" applyFill="1" applyBorder="1" applyAlignment="1">
      <alignment horizontal="center"/>
    </xf>
    <xf numFmtId="0" fontId="7" fillId="0" borderId="0" xfId="0" applyFont="1" applyFill="1" applyBorder="1" applyAlignment="1">
      <alignment horizontal="left"/>
    </xf>
    <xf numFmtId="0" fontId="8" fillId="0" borderId="0" xfId="0" applyFont="1" applyFill="1" applyBorder="1" applyAlignment="1"/>
    <xf numFmtId="0" fontId="5" fillId="0" borderId="0" xfId="0" applyFont="1" applyFill="1" applyBorder="1" applyAlignment="1">
      <alignment horizontal="center"/>
    </xf>
    <xf numFmtId="3" fontId="3" fillId="0" borderId="0" xfId="0" applyNumberFormat="1" applyFont="1" applyFill="1" applyBorder="1" applyAlignment="1">
      <alignment horizontal="center"/>
    </xf>
    <xf numFmtId="0" fontId="3" fillId="4" borderId="3" xfId="0" applyFont="1" applyFill="1" applyBorder="1" applyAlignment="1">
      <alignment horizontal="center"/>
    </xf>
    <xf numFmtId="0" fontId="5" fillId="4" borderId="2" xfId="0" applyFont="1" applyFill="1" applyBorder="1" applyAlignment="1">
      <alignment horizontal="center"/>
    </xf>
    <xf numFmtId="0" fontId="9" fillId="3" borderId="1" xfId="0" applyFont="1" applyFill="1" applyBorder="1" applyAlignment="1">
      <alignment horizontal="center"/>
    </xf>
    <xf numFmtId="3" fontId="9" fillId="5" borderId="2" xfId="0" applyNumberFormat="1" applyFont="1" applyFill="1" applyBorder="1" applyAlignment="1">
      <alignment horizontal="center"/>
    </xf>
    <xf numFmtId="0" fontId="3" fillId="0" borderId="3" xfId="0" applyFont="1" applyBorder="1"/>
    <xf numFmtId="0" fontId="3" fillId="0" borderId="4" xfId="0" applyFont="1" applyBorder="1"/>
    <xf numFmtId="0" fontId="9" fillId="3" borderId="2" xfId="0" applyFont="1" applyFill="1" applyBorder="1" applyAlignment="1">
      <alignment horizontal="center"/>
    </xf>
    <xf numFmtId="0" fontId="11" fillId="0" borderId="0" xfId="0" applyFont="1" applyFill="1" applyBorder="1" applyAlignment="1"/>
    <xf numFmtId="3" fontId="9" fillId="0" borderId="0" xfId="0" applyNumberFormat="1" applyFont="1" applyFill="1" applyBorder="1" applyAlignment="1">
      <alignment horizontal="center"/>
    </xf>
    <xf numFmtId="0" fontId="3" fillId="2" borderId="2" xfId="0" applyFont="1" applyFill="1" applyBorder="1" applyAlignment="1">
      <alignment horizontal="center"/>
    </xf>
    <xf numFmtId="0" fontId="12" fillId="4" borderId="5" xfId="0" applyFont="1" applyFill="1" applyBorder="1" applyAlignment="1">
      <alignment horizontal="left"/>
    </xf>
    <xf numFmtId="0" fontId="12" fillId="4" borderId="6" xfId="0" applyFont="1" applyFill="1" applyBorder="1" applyAlignment="1">
      <alignment horizontal="left"/>
    </xf>
    <xf numFmtId="9" fontId="12" fillId="4" borderId="6" xfId="2" applyFont="1" applyFill="1" applyBorder="1" applyAlignment="1">
      <alignment horizontal="left"/>
    </xf>
    <xf numFmtId="1" fontId="12" fillId="4" borderId="6" xfId="2" applyNumberFormat="1" applyFont="1" applyFill="1" applyBorder="1" applyAlignment="1">
      <alignment horizontal="left"/>
    </xf>
    <xf numFmtId="0" fontId="12" fillId="4" borderId="7" xfId="0" applyFont="1" applyFill="1" applyBorder="1" applyAlignment="1">
      <alignment horizontal="center"/>
    </xf>
    <xf numFmtId="0" fontId="12" fillId="4" borderId="6" xfId="0" applyFont="1" applyFill="1" applyBorder="1" applyAlignment="1">
      <alignment horizontal="center"/>
    </xf>
    <xf numFmtId="0" fontId="7" fillId="0" borderId="0" xfId="0" applyFont="1" applyFill="1" applyBorder="1" applyAlignment="1">
      <alignment horizontal="center"/>
    </xf>
    <xf numFmtId="0" fontId="9" fillId="0" borderId="0" xfId="0" applyFont="1" applyFill="1" applyBorder="1" applyAlignment="1">
      <alignment horizontal="center"/>
    </xf>
    <xf numFmtId="2" fontId="3" fillId="0" borderId="0" xfId="0" applyNumberFormat="1" applyFont="1" applyFill="1" applyBorder="1" applyAlignment="1">
      <alignment horizontal="center"/>
    </xf>
    <xf numFmtId="0" fontId="10" fillId="0" borderId="0" xfId="0" applyFont="1" applyFill="1" applyBorder="1" applyAlignment="1">
      <alignment horizontal="center"/>
    </xf>
    <xf numFmtId="0" fontId="12" fillId="6" borderId="8" xfId="0" applyFont="1" applyFill="1" applyBorder="1" applyAlignment="1">
      <alignment horizontal="center"/>
    </xf>
    <xf numFmtId="0" fontId="12" fillId="6" borderId="6" xfId="0" applyFont="1" applyFill="1" applyBorder="1" applyAlignment="1">
      <alignment horizontal="center"/>
    </xf>
    <xf numFmtId="4" fontId="5" fillId="6" borderId="8" xfId="0" applyNumberFormat="1" applyFont="1" applyFill="1" applyBorder="1" applyAlignment="1">
      <alignment horizontal="center"/>
    </xf>
    <xf numFmtId="4" fontId="12" fillId="6" borderId="6" xfId="0" applyNumberFormat="1" applyFont="1" applyFill="1" applyBorder="1" applyAlignment="1">
      <alignment horizontal="center"/>
    </xf>
    <xf numFmtId="0" fontId="9" fillId="5" borderId="1" xfId="0" applyFont="1" applyFill="1" applyBorder="1" applyAlignment="1">
      <alignment horizontal="center"/>
    </xf>
    <xf numFmtId="1" fontId="12" fillId="0" borderId="0" xfId="2" applyNumberFormat="1" applyFont="1" applyFill="1" applyBorder="1" applyAlignment="1">
      <alignment horizontal="left"/>
    </xf>
    <xf numFmtId="0" fontId="12" fillId="0" borderId="0" xfId="0" applyFont="1" applyFill="1" applyBorder="1" applyAlignment="1">
      <alignment horizontal="center"/>
    </xf>
    <xf numFmtId="0" fontId="6" fillId="0" borderId="0" xfId="0" applyFont="1" applyFill="1" applyBorder="1" applyAlignment="1">
      <alignment horizontal="center"/>
    </xf>
    <xf numFmtId="1" fontId="12" fillId="0" borderId="0" xfId="2" applyNumberFormat="1" applyFont="1" applyFill="1" applyBorder="1" applyAlignment="1">
      <alignment horizontal="center"/>
    </xf>
    <xf numFmtId="4" fontId="12" fillId="6" borderId="8" xfId="0" applyNumberFormat="1" applyFont="1" applyFill="1" applyBorder="1" applyAlignment="1">
      <alignment horizontal="center"/>
    </xf>
    <xf numFmtId="208" fontId="5" fillId="6" borderId="8" xfId="0" applyNumberFormat="1" applyFont="1" applyFill="1" applyBorder="1" applyAlignment="1">
      <alignment horizontal="center"/>
    </xf>
    <xf numFmtId="3" fontId="12" fillId="6" borderId="8" xfId="0" applyNumberFormat="1"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cellXfs>
  <cellStyles count="3">
    <cellStyle name="Euro" xfId="1"/>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821055</xdr:colOff>
      <xdr:row>7</xdr:row>
      <xdr:rowOff>1905</xdr:rowOff>
    </xdr:from>
    <xdr:to>
      <xdr:col>5</xdr:col>
      <xdr:colOff>493456</xdr:colOff>
      <xdr:row>16</xdr:row>
      <xdr:rowOff>47661</xdr:rowOff>
    </xdr:to>
    <xdr:sp macro="" textlink="">
      <xdr:nvSpPr>
        <xdr:cNvPr id="4097" name="AutoShape 1"/>
        <xdr:cNvSpPr>
          <a:spLocks noChangeArrowheads="1"/>
        </xdr:cNvSpPr>
      </xdr:nvSpPr>
      <xdr:spPr bwMode="auto">
        <a:xfrm>
          <a:off x="4419600" y="1114425"/>
          <a:ext cx="2590800" cy="1409700"/>
        </a:xfrm>
        <a:prstGeom prst="foldedCorner">
          <a:avLst>
            <a:gd name="adj" fmla="val 12500"/>
          </a:avLst>
        </a:prstGeom>
        <a:solidFill>
          <a:srgbClr val="FFFF99"/>
        </a:solidFill>
        <a:ln w="9525">
          <a:solidFill>
            <a:srgbClr val="000000"/>
          </a:solidFill>
          <a:round/>
          <a:headEnd/>
          <a:tailEnd/>
        </a:ln>
      </xdr:spPr>
      <xdr:txBody>
        <a:bodyPr vertOverflow="clip" wrap="square" lIns="72000" tIns="46800" rIns="72000" bIns="46800" anchor="t" upright="1"/>
        <a:lstStyle/>
        <a:p>
          <a:pPr algn="ctr" rtl="0">
            <a:defRPr sz="1000"/>
          </a:pPr>
          <a:endParaRPr lang="es-ES" sz="1000" b="1" i="0" strike="noStrike">
            <a:solidFill>
              <a:srgbClr val="000000"/>
            </a:solidFill>
            <a:latin typeface="Arial"/>
            <a:cs typeface="Arial"/>
          </a:endParaRPr>
        </a:p>
        <a:p>
          <a:pPr algn="ctr" rtl="0">
            <a:defRPr sz="1000"/>
          </a:pPr>
          <a:r>
            <a:rPr lang="es-ES" sz="800" b="1" i="0" strike="noStrike">
              <a:solidFill>
                <a:srgbClr val="000000"/>
              </a:solidFill>
              <a:latin typeface="Arial"/>
              <a:cs typeface="Arial"/>
            </a:rPr>
            <a:t>Nota:</a:t>
          </a:r>
          <a:r>
            <a:rPr lang="es-ES" sz="800" b="0" i="0" strike="noStrike">
              <a:solidFill>
                <a:srgbClr val="000000"/>
              </a:solidFill>
              <a:latin typeface="Arial"/>
              <a:cs typeface="Arial"/>
            </a:rPr>
            <a:t> Tras introducir en el recuadro DATOS los datos solicitados la hoja de cálculo muestra en el recuadro SOLUCIÓN los valores de la Cantidad Económica de Pedido, el número de pedidos al año, el tiempo de reaprovisionamiento, el coste total del inventario y el punto de pedido o cantidad que hay en el almacén en el momento de realizar el pedido.</a:t>
          </a:r>
        </a:p>
        <a:p>
          <a:pPr algn="ctr" rtl="0">
            <a:defRPr sz="1000"/>
          </a:pPr>
          <a:endParaRPr lang="es-ES" sz="8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6</xdr:row>
      <xdr:rowOff>152400</xdr:rowOff>
    </xdr:from>
    <xdr:to>
      <xdr:col>7</xdr:col>
      <xdr:colOff>302883</xdr:colOff>
      <xdr:row>14</xdr:row>
      <xdr:rowOff>11488</xdr:rowOff>
    </xdr:to>
    <xdr:sp macro="" textlink="">
      <xdr:nvSpPr>
        <xdr:cNvPr id="3073" name="AutoShape 1"/>
        <xdr:cNvSpPr>
          <a:spLocks noChangeArrowheads="1"/>
        </xdr:cNvSpPr>
      </xdr:nvSpPr>
      <xdr:spPr bwMode="auto">
        <a:xfrm>
          <a:off x="4352925" y="1095375"/>
          <a:ext cx="3057525" cy="1095375"/>
        </a:xfrm>
        <a:prstGeom prst="foldedCorner">
          <a:avLst>
            <a:gd name="adj" fmla="val 12500"/>
          </a:avLst>
        </a:prstGeom>
        <a:solidFill>
          <a:srgbClr val="FFFF99"/>
        </a:solidFill>
        <a:ln w="9525">
          <a:solidFill>
            <a:srgbClr val="000000"/>
          </a:solidFill>
          <a:round/>
          <a:headEnd/>
          <a:tailEnd/>
        </a:ln>
      </xdr:spPr>
      <xdr:txBody>
        <a:bodyPr vertOverflow="clip" wrap="square" lIns="72000" tIns="46800" rIns="72000" bIns="46800" anchor="t" upright="1"/>
        <a:lstStyle/>
        <a:p>
          <a:pPr algn="ctr" rtl="0">
            <a:defRPr sz="1000"/>
          </a:pPr>
          <a:endParaRPr lang="es-ES" sz="1000" b="1" i="0" strike="noStrike">
            <a:solidFill>
              <a:srgbClr val="000000"/>
            </a:solidFill>
            <a:latin typeface="Arial"/>
            <a:cs typeface="Arial"/>
          </a:endParaRPr>
        </a:p>
        <a:p>
          <a:pPr algn="ctr" rtl="0">
            <a:defRPr sz="1000"/>
          </a:pPr>
          <a:r>
            <a:rPr lang="es-ES" sz="800" b="1" i="0" strike="noStrike">
              <a:solidFill>
                <a:srgbClr val="000000"/>
              </a:solidFill>
              <a:latin typeface="Arial"/>
              <a:cs typeface="Arial"/>
            </a:rPr>
            <a:t>Nota:</a:t>
          </a:r>
          <a:r>
            <a:rPr lang="es-ES" sz="800" b="0" i="0" strike="noStrike">
              <a:solidFill>
                <a:srgbClr val="000000"/>
              </a:solidFill>
              <a:latin typeface="Arial"/>
              <a:cs typeface="Arial"/>
            </a:rPr>
            <a:t> Tras introducir en el recuadro DATOS los datos solicitados la hoja de cálculo muestra en el recuadro SOLUCIÓN los valores de la Cantidad Económica de Pedido, el número de pedidos al año, el tiempo de reaprovisionamiento y el coste total del inventario.</a:t>
          </a:r>
        </a:p>
        <a:p>
          <a:pPr algn="ctr" rtl="0">
            <a:defRPr sz="1000"/>
          </a:pPr>
          <a:endParaRPr lang="es-ES" sz="8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6</xdr:row>
      <xdr:rowOff>152400</xdr:rowOff>
    </xdr:from>
    <xdr:to>
      <xdr:col>7</xdr:col>
      <xdr:colOff>302883</xdr:colOff>
      <xdr:row>13</xdr:row>
      <xdr:rowOff>19120</xdr:rowOff>
    </xdr:to>
    <xdr:sp macro="" textlink="">
      <xdr:nvSpPr>
        <xdr:cNvPr id="5121" name="AutoShape 1"/>
        <xdr:cNvSpPr>
          <a:spLocks noChangeArrowheads="1"/>
        </xdr:cNvSpPr>
      </xdr:nvSpPr>
      <xdr:spPr bwMode="auto">
        <a:xfrm>
          <a:off x="4476750" y="1095375"/>
          <a:ext cx="3057525" cy="942975"/>
        </a:xfrm>
        <a:prstGeom prst="foldedCorner">
          <a:avLst>
            <a:gd name="adj" fmla="val 12500"/>
          </a:avLst>
        </a:prstGeom>
        <a:solidFill>
          <a:srgbClr val="FFFF99"/>
        </a:solidFill>
        <a:ln w="9525">
          <a:solidFill>
            <a:srgbClr val="000000"/>
          </a:solidFill>
          <a:round/>
          <a:headEnd/>
          <a:tailEnd/>
        </a:ln>
      </xdr:spPr>
      <xdr:txBody>
        <a:bodyPr vertOverflow="clip" wrap="square" lIns="72000" tIns="46800" rIns="72000" bIns="46800" anchor="t" upright="1"/>
        <a:lstStyle/>
        <a:p>
          <a:pPr algn="ctr" rtl="0">
            <a:defRPr sz="1000"/>
          </a:pPr>
          <a:endParaRPr lang="es-ES" sz="1000" b="1" i="0" strike="noStrike">
            <a:solidFill>
              <a:srgbClr val="000000"/>
            </a:solidFill>
            <a:latin typeface="Arial"/>
            <a:cs typeface="Arial"/>
          </a:endParaRPr>
        </a:p>
        <a:p>
          <a:pPr algn="ctr" rtl="0">
            <a:defRPr sz="1000"/>
          </a:pPr>
          <a:r>
            <a:rPr lang="es-ES" sz="800" b="1" i="0" strike="noStrike">
              <a:solidFill>
                <a:srgbClr val="000000"/>
              </a:solidFill>
              <a:latin typeface="Arial"/>
              <a:cs typeface="Arial"/>
            </a:rPr>
            <a:t>Nota:</a:t>
          </a:r>
          <a:r>
            <a:rPr lang="es-ES" sz="800" b="0" i="0" strike="noStrike">
              <a:solidFill>
                <a:srgbClr val="000000"/>
              </a:solidFill>
              <a:latin typeface="Arial"/>
              <a:cs typeface="Arial"/>
            </a:rPr>
            <a:t> Tras introducir en el recuadro DATOS los datos solicitados la hoja de cálculo muestra en el recuadro SOLUCIÓN los valores de la Cantidad Económica de Pedido, el número de pedidos al año, el tiempo de reaprovisionamiento y el coste total del inventario.</a:t>
          </a:r>
        </a:p>
        <a:p>
          <a:pPr algn="ctr" rtl="0">
            <a:defRPr sz="1000"/>
          </a:pPr>
          <a:endParaRPr lang="es-ES" sz="8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813435</xdr:colOff>
      <xdr:row>7</xdr:row>
      <xdr:rowOff>1905</xdr:rowOff>
    </xdr:from>
    <xdr:to>
      <xdr:col>5</xdr:col>
      <xdr:colOff>510596</xdr:colOff>
      <xdr:row>16</xdr:row>
      <xdr:rowOff>135255</xdr:rowOff>
    </xdr:to>
    <xdr:sp macro="" textlink="">
      <xdr:nvSpPr>
        <xdr:cNvPr id="6145" name="AutoShape 1"/>
        <xdr:cNvSpPr>
          <a:spLocks noChangeArrowheads="1"/>
        </xdr:cNvSpPr>
      </xdr:nvSpPr>
      <xdr:spPr bwMode="auto">
        <a:xfrm>
          <a:off x="4619625" y="1114425"/>
          <a:ext cx="2590800" cy="1504950"/>
        </a:xfrm>
        <a:prstGeom prst="foldedCorner">
          <a:avLst>
            <a:gd name="adj" fmla="val 12500"/>
          </a:avLst>
        </a:prstGeom>
        <a:solidFill>
          <a:srgbClr val="FFFF99"/>
        </a:solidFill>
        <a:ln w="9525">
          <a:solidFill>
            <a:srgbClr val="000000"/>
          </a:solidFill>
          <a:round/>
          <a:headEnd/>
          <a:tailEnd/>
        </a:ln>
      </xdr:spPr>
      <xdr:txBody>
        <a:bodyPr vertOverflow="clip" wrap="square" lIns="72000" tIns="46800" rIns="72000" bIns="46800" anchor="t" upright="1"/>
        <a:lstStyle/>
        <a:p>
          <a:pPr algn="ctr" rtl="0">
            <a:defRPr sz="1000"/>
          </a:pPr>
          <a:endParaRPr lang="es-ES" sz="1000" b="1" i="0" strike="noStrike">
            <a:solidFill>
              <a:srgbClr val="000000"/>
            </a:solidFill>
            <a:latin typeface="Arial"/>
            <a:cs typeface="Arial"/>
          </a:endParaRPr>
        </a:p>
        <a:p>
          <a:pPr algn="ctr" rtl="0">
            <a:defRPr sz="1000"/>
          </a:pPr>
          <a:r>
            <a:rPr lang="es-ES" sz="800" b="1" i="0" strike="noStrike">
              <a:solidFill>
                <a:srgbClr val="000000"/>
              </a:solidFill>
              <a:latin typeface="Arial"/>
              <a:cs typeface="Arial"/>
            </a:rPr>
            <a:t>Nota:</a:t>
          </a:r>
          <a:r>
            <a:rPr lang="es-ES" sz="800" b="0" i="0" strike="noStrike">
              <a:solidFill>
                <a:srgbClr val="000000"/>
              </a:solidFill>
              <a:latin typeface="Arial"/>
              <a:cs typeface="Arial"/>
            </a:rPr>
            <a:t> Tras introducir en el recuadro DATOS los datos solicitados la hoja de cálculo muestra en el recuadro SOLUCIÓN los valores del Período Económico de Pedido tanto en años como redondeado a días, el número de pedidos al año, la cantidad de pedido a partir de la cantidad existente en inventario y el coste total asociado a la política de inventario.</a:t>
          </a:r>
        </a:p>
        <a:p>
          <a:pPr algn="ctr" rtl="0">
            <a:defRPr sz="1000"/>
          </a:pPr>
          <a:endParaRPr lang="es-E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7"/>
  <sheetViews>
    <sheetView tabSelected="1" zoomScale="106" workbookViewId="0">
      <selection activeCell="D30" sqref="D30"/>
    </sheetView>
  </sheetViews>
  <sheetFormatPr baseColWidth="10" defaultRowHeight="12"/>
  <cols>
    <col min="1" max="1" width="3.140625" style="2" customWidth="1"/>
    <col min="2" max="2" width="38.7109375" style="1" customWidth="1"/>
    <col min="3" max="3" width="12.140625" style="1" customWidth="1"/>
    <col min="4" max="4" width="17.85546875" style="1" customWidth="1"/>
    <col min="5" max="5" width="25.7109375" style="1" customWidth="1"/>
    <col min="6" max="6" width="16.85546875" style="5" customWidth="1"/>
    <col min="7" max="7" width="7.7109375" style="5" customWidth="1"/>
    <col min="8" max="8" width="8.5703125" style="5" customWidth="1"/>
    <col min="9" max="9" width="7.7109375" style="2" customWidth="1"/>
    <col min="10" max="10" width="8.7109375" style="2" customWidth="1"/>
    <col min="11" max="11" width="4.7109375" style="2" customWidth="1"/>
    <col min="12" max="12" width="8.42578125" style="2" customWidth="1"/>
    <col min="13" max="13" width="11.28515625" style="2" customWidth="1"/>
    <col min="14" max="14" width="10.5703125" style="2" customWidth="1"/>
    <col min="15" max="16384" width="11.42578125" style="2"/>
  </cols>
  <sheetData>
    <row r="2" spans="2:14" ht="12.75">
      <c r="B2" s="15" t="s">
        <v>2</v>
      </c>
      <c r="C2" s="15"/>
      <c r="D2" s="15"/>
      <c r="E2" s="15"/>
    </row>
    <row r="3" spans="2:14" ht="12.75">
      <c r="B3" s="15"/>
      <c r="C3" s="15"/>
      <c r="D3" s="15"/>
      <c r="E3" s="15"/>
    </row>
    <row r="4" spans="2:14" ht="12.75">
      <c r="B4" s="25" t="s">
        <v>3</v>
      </c>
      <c r="C4" s="15"/>
      <c r="D4" s="15"/>
      <c r="E4" s="15"/>
    </row>
    <row r="5" spans="2:14" ht="12.75">
      <c r="B5" s="15"/>
      <c r="C5" s="15"/>
      <c r="D5" s="15"/>
      <c r="E5" s="15"/>
    </row>
    <row r="6" spans="2:14">
      <c r="B6" s="4"/>
    </row>
    <row r="7" spans="2:14">
      <c r="D7" s="3"/>
    </row>
    <row r="8" spans="2:14">
      <c r="B8" s="8" t="s">
        <v>0</v>
      </c>
      <c r="C8" s="27"/>
      <c r="D8" s="5"/>
      <c r="E8" s="5"/>
      <c r="I8" s="5"/>
      <c r="J8" s="5"/>
      <c r="K8" s="5"/>
      <c r="L8" s="5"/>
      <c r="M8" s="5"/>
      <c r="N8" s="5"/>
    </row>
    <row r="9" spans="2:14">
      <c r="B9" s="18"/>
      <c r="C9" s="19"/>
      <c r="D9" s="16"/>
      <c r="E9" s="16"/>
      <c r="F9" s="16"/>
      <c r="G9" s="16"/>
      <c r="H9" s="16"/>
      <c r="I9" s="16"/>
      <c r="J9" s="16"/>
      <c r="K9" s="16"/>
      <c r="L9" s="16"/>
      <c r="M9" s="16"/>
      <c r="N9" s="16"/>
    </row>
    <row r="10" spans="2:14">
      <c r="B10" s="42"/>
      <c r="C10" s="21"/>
      <c r="D10" s="26"/>
      <c r="E10" s="26"/>
      <c r="F10" s="17"/>
      <c r="G10" s="17"/>
      <c r="H10" s="17"/>
      <c r="I10" s="17"/>
      <c r="J10" s="17"/>
      <c r="K10" s="17"/>
      <c r="L10" s="17"/>
      <c r="M10" s="17"/>
      <c r="N10" s="17"/>
    </row>
    <row r="11" spans="2:14">
      <c r="B11" s="28" t="s">
        <v>6</v>
      </c>
      <c r="C11" s="32">
        <v>100</v>
      </c>
      <c r="D11" s="5"/>
      <c r="E11" s="5"/>
      <c r="I11" s="5"/>
      <c r="J11" s="5"/>
      <c r="K11" s="5"/>
      <c r="L11" s="5"/>
      <c r="M11" s="5"/>
      <c r="N11" s="5"/>
    </row>
    <row r="12" spans="2:14">
      <c r="B12" s="29" t="s">
        <v>5</v>
      </c>
      <c r="C12" s="33">
        <v>0.05</v>
      </c>
      <c r="D12" s="5"/>
      <c r="E12" s="5"/>
      <c r="I12" s="5"/>
      <c r="J12" s="5"/>
      <c r="K12" s="5"/>
      <c r="L12" s="5"/>
      <c r="M12" s="5"/>
      <c r="N12" s="5"/>
    </row>
    <row r="13" spans="2:14">
      <c r="B13" s="30" t="s">
        <v>7</v>
      </c>
      <c r="C13" s="33">
        <v>40</v>
      </c>
      <c r="D13" s="5"/>
      <c r="E13" s="5"/>
      <c r="F13" s="10"/>
      <c r="G13" s="10"/>
      <c r="H13" s="10"/>
      <c r="I13" s="10"/>
      <c r="J13" s="10"/>
      <c r="K13" s="10"/>
      <c r="L13" s="10"/>
      <c r="M13" s="10"/>
      <c r="N13" s="10"/>
    </row>
    <row r="14" spans="2:14">
      <c r="B14" s="31" t="s">
        <v>8</v>
      </c>
      <c r="C14" s="33">
        <v>140000</v>
      </c>
      <c r="D14" s="5"/>
      <c r="E14" s="5"/>
      <c r="F14" s="10"/>
      <c r="G14" s="10"/>
      <c r="H14" s="10"/>
      <c r="I14" s="10"/>
      <c r="J14" s="10"/>
      <c r="K14" s="10"/>
      <c r="L14" s="10"/>
      <c r="M14" s="10"/>
      <c r="N14" s="10"/>
    </row>
    <row r="15" spans="2:14">
      <c r="B15" s="31" t="s">
        <v>9</v>
      </c>
      <c r="C15" s="33">
        <v>15</v>
      </c>
      <c r="D15" s="5"/>
      <c r="E15" s="5"/>
      <c r="F15" s="10"/>
      <c r="G15" s="10"/>
      <c r="H15" s="10"/>
      <c r="I15" s="10"/>
      <c r="J15" s="10"/>
      <c r="K15" s="10"/>
      <c r="L15" s="10"/>
      <c r="M15" s="10"/>
      <c r="N15" s="10"/>
    </row>
    <row r="16" spans="2:14">
      <c r="B16" s="31" t="s">
        <v>4</v>
      </c>
      <c r="C16" s="33">
        <v>300</v>
      </c>
      <c r="D16" s="5"/>
      <c r="E16" s="5"/>
      <c r="F16" s="11"/>
      <c r="G16" s="11"/>
      <c r="H16" s="11"/>
      <c r="I16" s="11"/>
      <c r="J16" s="11"/>
      <c r="K16" s="11"/>
      <c r="L16" s="11"/>
      <c r="M16" s="11"/>
      <c r="N16" s="11"/>
    </row>
    <row r="17" spans="2:14">
      <c r="B17" s="50"/>
      <c r="C17" s="50"/>
      <c r="D17" s="7"/>
      <c r="E17" s="7"/>
      <c r="I17" s="9"/>
      <c r="J17" s="9"/>
      <c r="K17" s="9"/>
      <c r="L17" s="9"/>
      <c r="M17" s="9"/>
      <c r="N17" s="9"/>
    </row>
    <row r="18" spans="2:14">
      <c r="B18" s="14"/>
      <c r="C18" s="14"/>
      <c r="D18" s="7"/>
      <c r="E18" s="7"/>
      <c r="I18" s="9"/>
      <c r="J18" s="9"/>
      <c r="K18" s="9"/>
      <c r="L18" s="9"/>
      <c r="M18" s="9"/>
      <c r="N18" s="9"/>
    </row>
    <row r="19" spans="2:14">
      <c r="B19" s="2"/>
      <c r="C19" s="2"/>
      <c r="D19" s="2"/>
      <c r="E19" s="2"/>
      <c r="F19" s="2"/>
      <c r="G19" s="2"/>
      <c r="H19" s="2"/>
    </row>
    <row r="20" spans="2:14">
      <c r="B20" s="13" t="s">
        <v>1</v>
      </c>
      <c r="C20" s="12"/>
      <c r="D20" s="6"/>
      <c r="E20" s="6"/>
      <c r="F20" s="6"/>
      <c r="G20" s="6"/>
      <c r="H20" s="6"/>
      <c r="I20" s="6"/>
      <c r="J20" s="6"/>
      <c r="K20" s="6"/>
      <c r="L20" s="6"/>
      <c r="M20" s="6"/>
      <c r="N20" s="6"/>
    </row>
    <row r="21" spans="2:14">
      <c r="B21" s="22"/>
      <c r="C21" s="23"/>
      <c r="D21" s="6"/>
      <c r="E21" s="51"/>
      <c r="F21" s="51"/>
      <c r="G21" s="6"/>
      <c r="H21" s="6"/>
      <c r="I21" s="6"/>
      <c r="J21" s="6"/>
      <c r="K21" s="6"/>
      <c r="L21" s="6"/>
      <c r="M21" s="6"/>
      <c r="N21" s="6"/>
    </row>
    <row r="22" spans="2:14">
      <c r="B22" s="20"/>
      <c r="C22" s="24"/>
      <c r="D22" s="35"/>
      <c r="E22" s="34"/>
      <c r="F22" s="34"/>
      <c r="G22" s="6"/>
      <c r="H22" s="6"/>
      <c r="I22" s="6"/>
      <c r="J22" s="6"/>
      <c r="K22" s="6"/>
      <c r="L22" s="6"/>
      <c r="M22" s="6"/>
      <c r="N22" s="6"/>
    </row>
    <row r="23" spans="2:14">
      <c r="B23" s="38" t="s">
        <v>10</v>
      </c>
      <c r="C23" s="40">
        <f>SQRT((2*C11*C14/C12))</f>
        <v>23664.319132398465</v>
      </c>
      <c r="D23" s="36"/>
      <c r="E23" s="37"/>
      <c r="F23" s="37"/>
      <c r="G23" s="6"/>
      <c r="H23" s="6"/>
      <c r="I23" s="6"/>
      <c r="J23" s="6"/>
      <c r="K23" s="6"/>
      <c r="L23" s="6"/>
      <c r="M23" s="6"/>
      <c r="N23" s="6"/>
    </row>
    <row r="24" spans="2:14">
      <c r="B24" s="39" t="s">
        <v>11</v>
      </c>
      <c r="C24" s="41">
        <f>C14/C23</f>
        <v>5.9160797830996161</v>
      </c>
      <c r="D24" s="36"/>
      <c r="E24" s="37"/>
      <c r="F24" s="37"/>
      <c r="G24" s="6"/>
      <c r="H24" s="6"/>
      <c r="I24" s="6"/>
      <c r="J24" s="6"/>
      <c r="K24" s="6"/>
      <c r="L24" s="6"/>
      <c r="M24" s="6"/>
      <c r="N24" s="6"/>
    </row>
    <row r="25" spans="2:14">
      <c r="B25" s="39" t="s">
        <v>12</v>
      </c>
      <c r="C25" s="41">
        <f>C16/C24</f>
        <v>50.709255283710995</v>
      </c>
      <c r="D25" s="36"/>
      <c r="E25" s="37"/>
      <c r="F25" s="37"/>
      <c r="G25" s="2"/>
      <c r="H25" s="2"/>
    </row>
    <row r="26" spans="2:14">
      <c r="B26" s="39" t="s">
        <v>13</v>
      </c>
      <c r="C26" s="41">
        <f>C14*C13+C11*C24+C12*C23/2</f>
        <v>5601183.215956619</v>
      </c>
      <c r="D26" s="36"/>
      <c r="E26" s="37"/>
      <c r="F26" s="37"/>
      <c r="G26" s="2"/>
      <c r="H26" s="2"/>
    </row>
    <row r="27" spans="2:14">
      <c r="B27" s="39" t="s">
        <v>14</v>
      </c>
      <c r="C27" s="41">
        <f>C15*C14/C16</f>
        <v>7000</v>
      </c>
      <c r="D27" s="36"/>
      <c r="E27" s="37"/>
      <c r="F27" s="37"/>
      <c r="G27" s="2"/>
      <c r="H27" s="2"/>
    </row>
    <row r="28" spans="2:14">
      <c r="B28" s="2"/>
      <c r="C28" s="2"/>
      <c r="D28" s="2"/>
      <c r="E28" s="2"/>
      <c r="F28" s="2"/>
      <c r="G28" s="2"/>
      <c r="H28" s="2"/>
    </row>
    <row r="29" spans="2:14">
      <c r="B29" s="2"/>
      <c r="C29" s="2"/>
      <c r="D29" s="2"/>
      <c r="E29" s="2"/>
      <c r="F29" s="2"/>
      <c r="G29" s="2"/>
      <c r="H29" s="2"/>
    </row>
    <row r="30" spans="2:14">
      <c r="B30" s="2"/>
      <c r="C30" s="2"/>
      <c r="D30" s="2"/>
      <c r="E30" s="2"/>
      <c r="F30" s="2"/>
      <c r="G30" s="2"/>
      <c r="H30" s="2"/>
    </row>
    <row r="31" spans="2:14">
      <c r="B31" s="2"/>
      <c r="C31" s="2"/>
      <c r="D31" s="2"/>
      <c r="E31" s="2"/>
      <c r="F31" s="2"/>
      <c r="G31" s="2"/>
      <c r="H31" s="2"/>
    </row>
    <row r="32" spans="2:14">
      <c r="B32" s="2"/>
      <c r="C32" s="2"/>
      <c r="D32" s="2"/>
      <c r="E32" s="2"/>
      <c r="F32" s="2"/>
      <c r="G32" s="2"/>
      <c r="H32" s="2"/>
    </row>
    <row r="33" spans="2:8">
      <c r="B33" s="2"/>
      <c r="C33" s="2"/>
      <c r="D33" s="2"/>
      <c r="E33" s="2"/>
      <c r="F33" s="2"/>
      <c r="G33" s="2"/>
      <c r="H33" s="2"/>
    </row>
    <row r="34" spans="2:8">
      <c r="B34" s="2"/>
      <c r="C34" s="2"/>
      <c r="D34" s="2"/>
      <c r="E34" s="2"/>
      <c r="F34" s="2"/>
      <c r="G34" s="2"/>
      <c r="H34" s="2"/>
    </row>
    <row r="35" spans="2:8">
      <c r="B35" s="2"/>
      <c r="C35" s="2"/>
      <c r="D35" s="2"/>
      <c r="E35" s="2"/>
      <c r="F35" s="2"/>
      <c r="G35" s="2"/>
      <c r="H35" s="2"/>
    </row>
    <row r="36" spans="2:8">
      <c r="B36" s="2"/>
      <c r="C36" s="2"/>
      <c r="D36" s="2"/>
      <c r="E36" s="2"/>
      <c r="F36" s="2"/>
      <c r="G36" s="2"/>
      <c r="H36" s="2"/>
    </row>
    <row r="37" spans="2:8">
      <c r="B37" s="2"/>
      <c r="C37" s="2"/>
      <c r="D37" s="2"/>
      <c r="E37" s="2"/>
      <c r="F37" s="2"/>
      <c r="G37" s="2"/>
      <c r="H37" s="2"/>
    </row>
  </sheetData>
  <sheetProtection selectLockedCells="1"/>
  <mergeCells count="2">
    <mergeCell ref="B17:C17"/>
    <mergeCell ref="E21:F21"/>
  </mergeCells>
  <phoneticPr fontId="4" type="noConversion"/>
  <pageMargins left="0.75" right="0.75" top="1" bottom="1" header="0" footer="0"/>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8"/>
  <sheetViews>
    <sheetView zoomScale="106" workbookViewId="0">
      <selection activeCell="D32" sqref="D32"/>
    </sheetView>
  </sheetViews>
  <sheetFormatPr baseColWidth="10" defaultRowHeight="12"/>
  <cols>
    <col min="1" max="1" width="3.140625" style="2" customWidth="1"/>
    <col min="2" max="2" width="38.7109375" style="1" customWidth="1"/>
    <col min="3" max="3" width="12.140625" style="1" customWidth="1"/>
    <col min="4" max="4" width="4.28515625" style="1" customWidth="1"/>
    <col min="5" max="5" width="16" style="1" customWidth="1"/>
    <col min="6" max="7" width="16.140625" style="5" customWidth="1"/>
    <col min="8" max="8" width="13.7109375" style="5" customWidth="1"/>
    <col min="9" max="9" width="7.7109375" style="2" customWidth="1"/>
    <col min="10" max="10" width="8.7109375" style="2" customWidth="1"/>
    <col min="11" max="11" width="4.7109375" style="2" customWidth="1"/>
    <col min="12" max="12" width="8.42578125" style="2" customWidth="1"/>
    <col min="13" max="13" width="11.28515625" style="2" customWidth="1"/>
    <col min="14" max="14" width="10.5703125" style="2" customWidth="1"/>
    <col min="15" max="16384" width="11.42578125" style="2"/>
  </cols>
  <sheetData>
    <row r="2" spans="2:14" ht="12.75">
      <c r="B2" s="15" t="s">
        <v>2</v>
      </c>
      <c r="C2" s="15"/>
      <c r="D2" s="15"/>
      <c r="E2" s="15"/>
    </row>
    <row r="3" spans="2:14" ht="12.75">
      <c r="B3" s="15"/>
      <c r="C3" s="15"/>
      <c r="D3" s="15"/>
      <c r="E3" s="15"/>
    </row>
    <row r="4" spans="2:14" ht="12.75">
      <c r="B4" s="25" t="s">
        <v>20</v>
      </c>
      <c r="C4" s="15"/>
      <c r="D4" s="15"/>
      <c r="E4" s="15"/>
    </row>
    <row r="5" spans="2:14" ht="12.75">
      <c r="B5" s="15"/>
      <c r="C5" s="15"/>
      <c r="D5" s="15"/>
      <c r="E5" s="15"/>
    </row>
    <row r="6" spans="2:14">
      <c r="B6" s="4"/>
    </row>
    <row r="7" spans="2:14">
      <c r="D7" s="3"/>
    </row>
    <row r="8" spans="2:14">
      <c r="B8" s="8" t="s">
        <v>0</v>
      </c>
      <c r="C8" s="27"/>
      <c r="D8" s="5"/>
      <c r="E8" s="45"/>
      <c r="I8" s="5"/>
      <c r="J8" s="5"/>
      <c r="K8" s="5"/>
      <c r="L8" s="5"/>
      <c r="M8" s="5"/>
      <c r="N8" s="5"/>
    </row>
    <row r="9" spans="2:14">
      <c r="B9" s="18"/>
      <c r="C9" s="19"/>
      <c r="D9" s="16"/>
      <c r="E9" s="5"/>
      <c r="F9" s="16"/>
      <c r="G9" s="16"/>
      <c r="H9" s="16"/>
      <c r="I9" s="16"/>
      <c r="J9" s="16"/>
      <c r="K9" s="16"/>
      <c r="L9" s="16"/>
      <c r="M9" s="16"/>
      <c r="N9" s="16"/>
    </row>
    <row r="10" spans="2:14">
      <c r="B10" s="42"/>
      <c r="C10" s="21"/>
      <c r="D10" s="26"/>
      <c r="E10" s="35"/>
      <c r="F10" s="26"/>
      <c r="G10" s="26"/>
      <c r="H10" s="26"/>
      <c r="I10" s="17"/>
      <c r="J10" s="17"/>
      <c r="K10" s="17"/>
      <c r="L10" s="17"/>
      <c r="M10" s="17"/>
      <c r="N10" s="17"/>
    </row>
    <row r="11" spans="2:14">
      <c r="B11" s="28" t="s">
        <v>6</v>
      </c>
      <c r="C11" s="32">
        <v>70</v>
      </c>
      <c r="D11" s="5"/>
      <c r="E11" s="44"/>
      <c r="F11" s="44"/>
      <c r="G11" s="44"/>
      <c r="H11" s="44"/>
      <c r="I11" s="5"/>
      <c r="J11" s="5"/>
      <c r="K11" s="5"/>
      <c r="L11" s="5"/>
      <c r="M11" s="5"/>
      <c r="N11" s="5"/>
    </row>
    <row r="12" spans="2:14">
      <c r="B12" s="29" t="s">
        <v>5</v>
      </c>
      <c r="C12" s="33">
        <f>0.02*C18</f>
        <v>6</v>
      </c>
      <c r="D12" s="5"/>
      <c r="E12" s="44"/>
      <c r="F12" s="44"/>
      <c r="G12" s="44"/>
      <c r="H12" s="44"/>
      <c r="I12" s="5"/>
      <c r="J12" s="5"/>
      <c r="K12" s="5"/>
      <c r="L12" s="5"/>
      <c r="M12" s="5"/>
      <c r="N12" s="5"/>
    </row>
    <row r="13" spans="2:14">
      <c r="B13" s="29" t="s">
        <v>16</v>
      </c>
      <c r="C13" s="33">
        <f>C15/300</f>
        <v>160</v>
      </c>
      <c r="D13" s="5"/>
      <c r="E13" s="44"/>
      <c r="F13" s="44"/>
      <c r="G13" s="44"/>
      <c r="H13" s="44"/>
      <c r="I13" s="5"/>
      <c r="J13" s="5"/>
      <c r="K13" s="5"/>
      <c r="L13" s="5"/>
      <c r="M13" s="5"/>
      <c r="N13" s="5"/>
    </row>
    <row r="14" spans="2:14">
      <c r="B14" s="29" t="s">
        <v>15</v>
      </c>
      <c r="C14" s="33">
        <v>190</v>
      </c>
      <c r="D14" s="5"/>
      <c r="E14" s="44"/>
      <c r="F14" s="44"/>
      <c r="G14" s="44"/>
      <c r="H14" s="44"/>
      <c r="I14" s="5"/>
      <c r="J14" s="5"/>
      <c r="K14" s="5"/>
      <c r="L14" s="5"/>
      <c r="M14" s="5"/>
      <c r="N14" s="5"/>
    </row>
    <row r="15" spans="2:14">
      <c r="B15" s="31" t="s">
        <v>8</v>
      </c>
      <c r="C15" s="33">
        <f>200000*6*0.08*0.5</f>
        <v>48000</v>
      </c>
      <c r="D15" s="5"/>
      <c r="E15" s="46"/>
      <c r="F15" s="44"/>
      <c r="G15" s="44"/>
      <c r="H15" s="44"/>
      <c r="I15" s="10"/>
      <c r="J15" s="10"/>
      <c r="K15" s="10"/>
      <c r="L15" s="10"/>
      <c r="M15" s="10"/>
      <c r="N15" s="10"/>
    </row>
    <row r="16" spans="2:14">
      <c r="B16" s="31" t="s">
        <v>9</v>
      </c>
      <c r="C16" s="33">
        <v>5</v>
      </c>
      <c r="D16" s="5"/>
      <c r="E16" s="43"/>
      <c r="F16" s="44"/>
      <c r="G16" s="10"/>
      <c r="H16" s="10"/>
      <c r="I16" s="10"/>
      <c r="J16" s="10"/>
      <c r="K16" s="10"/>
      <c r="L16" s="10"/>
      <c r="M16" s="10"/>
      <c r="N16" s="10"/>
    </row>
    <row r="17" spans="2:14">
      <c r="B17" s="31" t="s">
        <v>19</v>
      </c>
      <c r="C17" s="33">
        <v>0.4</v>
      </c>
      <c r="D17" s="5"/>
      <c r="E17" s="43"/>
      <c r="F17" s="44"/>
      <c r="G17" s="10"/>
      <c r="H17" s="10"/>
      <c r="I17" s="10"/>
      <c r="J17" s="10"/>
      <c r="K17" s="10"/>
      <c r="L17" s="10"/>
      <c r="M17" s="10"/>
      <c r="N17" s="10"/>
    </row>
    <row r="18" spans="2:14">
      <c r="B18" s="31" t="s">
        <v>4</v>
      </c>
      <c r="C18" s="33">
        <v>300</v>
      </c>
      <c r="D18" s="5"/>
      <c r="E18" s="43"/>
      <c r="F18" s="44"/>
      <c r="G18" s="11"/>
      <c r="H18" s="11"/>
      <c r="I18" s="11"/>
      <c r="J18" s="11"/>
      <c r="K18" s="11"/>
      <c r="L18" s="11"/>
      <c r="M18" s="11"/>
      <c r="N18" s="11"/>
    </row>
    <row r="19" spans="2:14">
      <c r="B19" s="50"/>
      <c r="C19" s="50"/>
      <c r="D19" s="7"/>
      <c r="E19" s="7"/>
      <c r="I19" s="9"/>
      <c r="J19" s="9"/>
      <c r="K19" s="9"/>
      <c r="L19" s="9"/>
      <c r="M19" s="9"/>
      <c r="N19" s="9"/>
    </row>
    <row r="20" spans="2:14">
      <c r="B20" s="2"/>
      <c r="C20" s="2"/>
      <c r="D20" s="2"/>
      <c r="E20" s="2"/>
      <c r="F20" s="2"/>
      <c r="G20" s="2"/>
      <c r="H20" s="2"/>
    </row>
    <row r="21" spans="2:14">
      <c r="B21" s="13" t="s">
        <v>1</v>
      </c>
      <c r="C21" s="12"/>
      <c r="D21" s="6"/>
      <c r="E21" s="6"/>
      <c r="F21" s="6"/>
      <c r="G21" s="6"/>
      <c r="H21" s="6"/>
      <c r="I21" s="6"/>
      <c r="J21" s="6"/>
      <c r="K21" s="6"/>
      <c r="L21" s="6"/>
      <c r="M21" s="6"/>
      <c r="N21" s="6"/>
    </row>
    <row r="22" spans="2:14">
      <c r="B22" s="22"/>
      <c r="C22" s="23"/>
      <c r="D22" s="6"/>
      <c r="E22" s="51"/>
      <c r="F22" s="51"/>
      <c r="G22" s="6"/>
      <c r="H22" s="6"/>
      <c r="I22" s="6"/>
      <c r="J22" s="6"/>
      <c r="K22" s="6"/>
      <c r="L22" s="6"/>
      <c r="M22" s="6"/>
      <c r="N22" s="6"/>
    </row>
    <row r="23" spans="2:14">
      <c r="B23" s="20"/>
      <c r="C23" s="24"/>
      <c r="D23" s="35"/>
      <c r="E23" s="34"/>
      <c r="F23" s="34"/>
      <c r="G23" s="6"/>
      <c r="H23" s="6"/>
      <c r="I23" s="6"/>
      <c r="J23" s="6"/>
      <c r="K23" s="6"/>
      <c r="L23" s="6"/>
      <c r="M23" s="6"/>
      <c r="N23" s="6"/>
    </row>
    <row r="24" spans="2:14">
      <c r="B24" s="38" t="s">
        <v>10</v>
      </c>
      <c r="C24" s="40">
        <f>SQRT((2*C11*C15*C14/(C12*(C14-C13))))</f>
        <v>2663.3312473917572</v>
      </c>
      <c r="D24" s="36"/>
      <c r="E24" s="37"/>
      <c r="F24" s="37"/>
      <c r="G24" s="6"/>
      <c r="H24" s="6"/>
      <c r="I24" s="6"/>
      <c r="J24" s="6"/>
      <c r="K24" s="6"/>
      <c r="L24" s="6"/>
      <c r="M24" s="6"/>
      <c r="N24" s="6"/>
    </row>
    <row r="25" spans="2:14">
      <c r="B25" s="38" t="s">
        <v>17</v>
      </c>
      <c r="C25" s="47">
        <f>C24/C14</f>
        <v>14.017532881009249</v>
      </c>
      <c r="D25" s="36"/>
      <c r="E25" s="37"/>
      <c r="F25" s="37"/>
      <c r="G25" s="6"/>
      <c r="H25" s="6"/>
      <c r="I25" s="6"/>
      <c r="J25" s="6"/>
      <c r="K25" s="6"/>
      <c r="L25" s="6"/>
      <c r="M25" s="6"/>
      <c r="N25" s="6"/>
    </row>
    <row r="26" spans="2:14">
      <c r="B26" s="39" t="s">
        <v>18</v>
      </c>
      <c r="C26" s="41">
        <f>C24/C13</f>
        <v>16.645820296198483</v>
      </c>
      <c r="D26" s="36"/>
      <c r="E26" s="37"/>
      <c r="F26" s="37"/>
      <c r="G26" s="2"/>
      <c r="H26" s="2"/>
    </row>
    <row r="27" spans="2:14">
      <c r="B27" s="39" t="s">
        <v>21</v>
      </c>
      <c r="C27" s="41">
        <f xml:space="preserve"> C18/C26</f>
        <v>18.022542275583319</v>
      </c>
      <c r="D27" s="36"/>
      <c r="E27" s="37"/>
      <c r="F27" s="37"/>
      <c r="G27" s="2"/>
      <c r="H27" s="2"/>
    </row>
    <row r="28" spans="2:14">
      <c r="B28" s="39" t="s">
        <v>13</v>
      </c>
      <c r="C28" s="41">
        <f>C17*C15+C11*C15/C24+C12*(C14-C13)*C24/(2*C14)</f>
        <v>21723.155918581666</v>
      </c>
      <c r="D28" s="36"/>
      <c r="E28" s="37"/>
      <c r="F28" s="37"/>
      <c r="G28" s="2"/>
      <c r="H28" s="2"/>
    </row>
    <row r="29" spans="2:14">
      <c r="B29" s="2"/>
      <c r="C29" s="2"/>
      <c r="D29" s="2"/>
      <c r="E29" s="2"/>
      <c r="F29" s="2"/>
      <c r="G29" s="2"/>
      <c r="H29" s="2"/>
    </row>
    <row r="30" spans="2:14">
      <c r="B30" s="2"/>
      <c r="C30" s="2"/>
      <c r="D30" s="2"/>
      <c r="E30" s="2"/>
      <c r="F30" s="2"/>
      <c r="G30" s="2"/>
      <c r="H30" s="2"/>
    </row>
    <row r="31" spans="2:14">
      <c r="B31" s="2"/>
      <c r="C31" s="2"/>
      <c r="D31" s="2"/>
      <c r="E31" s="2"/>
      <c r="F31" s="2"/>
      <c r="G31" s="2"/>
      <c r="H31" s="2"/>
    </row>
    <row r="32" spans="2:14">
      <c r="B32" s="2"/>
      <c r="C32" s="2"/>
      <c r="D32" s="2"/>
      <c r="E32" s="2"/>
      <c r="F32" s="2"/>
      <c r="G32" s="2"/>
      <c r="H32" s="2"/>
    </row>
    <row r="33" spans="2:8">
      <c r="B33" s="2"/>
      <c r="C33" s="2"/>
      <c r="D33" s="2"/>
      <c r="E33" s="2"/>
      <c r="F33" s="2"/>
      <c r="G33" s="2"/>
      <c r="H33" s="2"/>
    </row>
    <row r="34" spans="2:8">
      <c r="B34" s="2"/>
      <c r="C34" s="2"/>
      <c r="D34" s="2"/>
      <c r="E34" s="2"/>
      <c r="F34" s="2"/>
      <c r="G34" s="2"/>
      <c r="H34" s="2"/>
    </row>
    <row r="35" spans="2:8">
      <c r="B35" s="2"/>
      <c r="C35" s="2"/>
      <c r="D35" s="2"/>
      <c r="E35" s="2"/>
      <c r="F35" s="2"/>
      <c r="G35" s="2"/>
      <c r="H35" s="2"/>
    </row>
    <row r="36" spans="2:8">
      <c r="B36" s="2"/>
      <c r="C36" s="2"/>
      <c r="D36" s="2"/>
      <c r="E36" s="2"/>
      <c r="F36" s="2"/>
      <c r="G36" s="2"/>
      <c r="H36" s="2"/>
    </row>
    <row r="37" spans="2:8">
      <c r="B37" s="2"/>
      <c r="C37" s="2"/>
      <c r="D37" s="2"/>
      <c r="E37" s="2"/>
      <c r="F37" s="2"/>
      <c r="G37" s="2"/>
      <c r="H37" s="2"/>
    </row>
    <row r="38" spans="2:8">
      <c r="B38" s="2"/>
      <c r="C38" s="2"/>
      <c r="D38" s="2"/>
      <c r="E38" s="2"/>
      <c r="F38" s="2"/>
      <c r="G38" s="2"/>
      <c r="H38" s="2"/>
    </row>
  </sheetData>
  <sheetProtection selectLockedCells="1"/>
  <mergeCells count="2">
    <mergeCell ref="B19:C19"/>
    <mergeCell ref="E22:F22"/>
  </mergeCells>
  <phoneticPr fontId="4" type="noConversion"/>
  <pageMargins left="0.75" right="0.75" top="1" bottom="1"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9"/>
  <sheetViews>
    <sheetView topLeftCell="A4" zoomScale="106" workbookViewId="0">
      <selection activeCell="G24" sqref="G24"/>
    </sheetView>
  </sheetViews>
  <sheetFormatPr baseColWidth="10" defaultRowHeight="12"/>
  <cols>
    <col min="1" max="1" width="3.140625" style="2" customWidth="1"/>
    <col min="2" max="2" width="38.7109375" style="1" customWidth="1"/>
    <col min="3" max="3" width="14" style="1" customWidth="1"/>
    <col min="4" max="4" width="4.28515625" style="1" customWidth="1"/>
    <col min="5" max="5" width="16" style="1" customWidth="1"/>
    <col min="6" max="7" width="16.140625" style="5" customWidth="1"/>
    <col min="8" max="8" width="13.7109375" style="5" customWidth="1"/>
    <col min="9" max="9" width="7.7109375" style="2" customWidth="1"/>
    <col min="10" max="10" width="8.7109375" style="2" customWidth="1"/>
    <col min="11" max="11" width="4.7109375" style="2" customWidth="1"/>
    <col min="12" max="12" width="8.42578125" style="2" customWidth="1"/>
    <col min="13" max="13" width="11.28515625" style="2" customWidth="1"/>
    <col min="14" max="14" width="10.5703125" style="2" customWidth="1"/>
    <col min="15" max="16384" width="11.42578125" style="2"/>
  </cols>
  <sheetData>
    <row r="2" spans="2:14" ht="12.75">
      <c r="B2" s="15" t="s">
        <v>2</v>
      </c>
      <c r="C2" s="15"/>
      <c r="D2" s="15"/>
      <c r="E2" s="15"/>
    </row>
    <row r="3" spans="2:14" ht="12.75">
      <c r="B3" s="15"/>
      <c r="C3" s="15"/>
      <c r="D3" s="15"/>
      <c r="E3" s="15"/>
    </row>
    <row r="4" spans="2:14" ht="12.75">
      <c r="B4" s="25" t="s">
        <v>22</v>
      </c>
      <c r="C4" s="15"/>
      <c r="D4" s="15"/>
      <c r="E4" s="15"/>
    </row>
    <row r="5" spans="2:14" ht="12.75">
      <c r="B5" s="15"/>
      <c r="C5" s="15"/>
      <c r="D5" s="15"/>
      <c r="E5" s="15"/>
    </row>
    <row r="6" spans="2:14">
      <c r="B6" s="4"/>
    </row>
    <row r="7" spans="2:14">
      <c r="D7" s="3"/>
    </row>
    <row r="8" spans="2:14">
      <c r="B8" s="8" t="s">
        <v>0</v>
      </c>
      <c r="C8" s="27"/>
      <c r="D8" s="5"/>
      <c r="E8" s="45"/>
      <c r="I8" s="5"/>
      <c r="J8" s="5"/>
      <c r="K8" s="5"/>
      <c r="L8" s="5"/>
      <c r="M8" s="5"/>
      <c r="N8" s="5"/>
    </row>
    <row r="9" spans="2:14">
      <c r="B9" s="18"/>
      <c r="C9" s="19"/>
      <c r="D9" s="16"/>
      <c r="E9" s="5"/>
      <c r="F9" s="16"/>
      <c r="G9" s="16"/>
      <c r="H9" s="16"/>
      <c r="I9" s="16"/>
      <c r="J9" s="16"/>
      <c r="K9" s="16"/>
      <c r="L9" s="16"/>
      <c r="M9" s="16"/>
      <c r="N9" s="16"/>
    </row>
    <row r="10" spans="2:14">
      <c r="B10" s="42"/>
      <c r="C10" s="21"/>
      <c r="D10" s="26"/>
      <c r="E10" s="35"/>
      <c r="F10" s="26"/>
      <c r="G10" s="26"/>
      <c r="H10" s="26"/>
      <c r="I10" s="17"/>
      <c r="J10" s="17"/>
      <c r="K10" s="17"/>
      <c r="L10" s="17"/>
      <c r="M10" s="17"/>
      <c r="N10" s="17"/>
    </row>
    <row r="11" spans="2:14">
      <c r="B11" s="28" t="s">
        <v>6</v>
      </c>
      <c r="C11" s="32">
        <v>12000</v>
      </c>
      <c r="D11" s="5"/>
      <c r="E11" s="44"/>
      <c r="F11" s="44"/>
      <c r="G11" s="44"/>
      <c r="H11" s="44"/>
      <c r="I11" s="5"/>
      <c r="J11" s="5"/>
      <c r="K11" s="5"/>
      <c r="L11" s="5"/>
      <c r="M11" s="5"/>
      <c r="N11" s="5"/>
    </row>
    <row r="12" spans="2:14">
      <c r="B12" s="29" t="s">
        <v>5</v>
      </c>
      <c r="C12" s="33">
        <v>20</v>
      </c>
      <c r="D12" s="5"/>
      <c r="E12" s="44"/>
      <c r="F12" s="44"/>
      <c r="G12" s="44"/>
      <c r="H12" s="44"/>
      <c r="I12" s="5"/>
      <c r="J12" s="5"/>
      <c r="K12" s="5"/>
      <c r="L12" s="5"/>
      <c r="M12" s="5"/>
      <c r="N12" s="5"/>
    </row>
    <row r="13" spans="2:14">
      <c r="B13" s="29" t="s">
        <v>23</v>
      </c>
      <c r="C13" s="33">
        <v>60</v>
      </c>
      <c r="D13" s="5"/>
      <c r="E13" s="44"/>
      <c r="F13" s="44"/>
      <c r="G13" s="44"/>
      <c r="H13" s="44"/>
      <c r="I13" s="5"/>
      <c r="J13" s="5"/>
      <c r="K13" s="5"/>
      <c r="L13" s="5"/>
      <c r="M13" s="5"/>
      <c r="N13" s="5"/>
    </row>
    <row r="14" spans="2:14">
      <c r="B14" s="31" t="s">
        <v>8</v>
      </c>
      <c r="C14" s="33">
        <v>450000</v>
      </c>
      <c r="D14" s="5"/>
      <c r="E14" s="46"/>
      <c r="F14" s="44"/>
      <c r="G14" s="44"/>
      <c r="H14" s="44"/>
      <c r="I14" s="10"/>
      <c r="J14" s="10"/>
      <c r="K14" s="10"/>
      <c r="L14" s="10"/>
      <c r="M14" s="10"/>
      <c r="N14" s="10"/>
    </row>
    <row r="15" spans="2:14">
      <c r="B15" s="31" t="s">
        <v>9</v>
      </c>
      <c r="C15" s="33">
        <v>10</v>
      </c>
      <c r="D15" s="5"/>
      <c r="E15" s="43"/>
      <c r="F15" s="44"/>
      <c r="G15" s="10"/>
      <c r="H15" s="10"/>
      <c r="I15" s="10"/>
      <c r="J15" s="10"/>
      <c r="K15" s="10"/>
      <c r="L15" s="10"/>
      <c r="M15" s="10"/>
      <c r="N15" s="10"/>
    </row>
    <row r="16" spans="2:14">
      <c r="B16" s="31" t="s">
        <v>19</v>
      </c>
      <c r="C16" s="33">
        <v>250</v>
      </c>
      <c r="D16" s="5"/>
      <c r="E16" s="43"/>
      <c r="F16" s="44"/>
      <c r="G16" s="10"/>
      <c r="H16" s="10"/>
      <c r="I16" s="10"/>
      <c r="J16" s="10"/>
      <c r="K16" s="10"/>
      <c r="L16" s="10"/>
      <c r="M16" s="10"/>
      <c r="N16" s="10"/>
    </row>
    <row r="17" spans="2:14">
      <c r="B17" s="31" t="s">
        <v>4</v>
      </c>
      <c r="C17" s="33">
        <v>300</v>
      </c>
      <c r="D17" s="5"/>
      <c r="E17" s="43"/>
      <c r="F17" s="44"/>
      <c r="G17" s="11"/>
      <c r="H17" s="11"/>
      <c r="I17" s="11"/>
      <c r="J17" s="11"/>
      <c r="K17" s="11"/>
      <c r="L17" s="11"/>
      <c r="M17" s="11"/>
      <c r="N17" s="11"/>
    </row>
    <row r="18" spans="2:14">
      <c r="B18" s="50"/>
      <c r="C18" s="50"/>
      <c r="D18" s="7"/>
      <c r="E18" s="7"/>
      <c r="I18" s="9"/>
      <c r="J18" s="9"/>
      <c r="K18" s="9"/>
      <c r="L18" s="9"/>
      <c r="M18" s="9"/>
      <c r="N18" s="9"/>
    </row>
    <row r="19" spans="2:14">
      <c r="B19" s="2"/>
      <c r="C19" s="2"/>
      <c r="D19" s="2"/>
      <c r="E19" s="2"/>
      <c r="F19" s="2"/>
      <c r="G19" s="2"/>
      <c r="H19" s="2"/>
    </row>
    <row r="20" spans="2:14">
      <c r="B20" s="13" t="s">
        <v>1</v>
      </c>
      <c r="C20" s="12"/>
      <c r="D20" s="6"/>
      <c r="E20" s="6"/>
      <c r="F20" s="6"/>
      <c r="G20" s="6"/>
      <c r="H20" s="6"/>
      <c r="I20" s="6"/>
      <c r="J20" s="6"/>
      <c r="K20" s="6"/>
      <c r="L20" s="6"/>
      <c r="M20" s="6"/>
      <c r="N20" s="6"/>
    </row>
    <row r="21" spans="2:14">
      <c r="B21" s="22"/>
      <c r="C21" s="23"/>
      <c r="D21" s="6"/>
      <c r="E21" s="51"/>
      <c r="F21" s="51"/>
      <c r="G21" s="6"/>
      <c r="H21" s="6"/>
      <c r="I21" s="6"/>
      <c r="J21" s="6"/>
      <c r="K21" s="6"/>
      <c r="L21" s="6"/>
      <c r="M21" s="6"/>
      <c r="N21" s="6"/>
    </row>
    <row r="22" spans="2:14">
      <c r="B22" s="20"/>
      <c r="C22" s="24"/>
      <c r="D22" s="35"/>
      <c r="E22" s="34"/>
      <c r="F22" s="34"/>
      <c r="G22" s="6"/>
      <c r="H22" s="6"/>
      <c r="I22" s="6"/>
      <c r="J22" s="6"/>
      <c r="K22" s="6"/>
      <c r="L22" s="6"/>
      <c r="M22" s="6"/>
      <c r="N22" s="6"/>
    </row>
    <row r="23" spans="2:14">
      <c r="B23" s="38" t="s">
        <v>10</v>
      </c>
      <c r="C23" s="40">
        <f>SQRT(2*C11*C14/C12)*SQRT((C12+C13)/C13)</f>
        <v>26832.815729997474</v>
      </c>
      <c r="D23" s="36"/>
      <c r="E23" s="37"/>
      <c r="F23" s="37"/>
      <c r="G23" s="6"/>
      <c r="H23" s="6"/>
      <c r="I23" s="6"/>
      <c r="J23" s="6"/>
      <c r="K23" s="6"/>
      <c r="L23" s="6"/>
      <c r="M23" s="6"/>
      <c r="N23" s="6"/>
    </row>
    <row r="24" spans="2:14">
      <c r="B24" s="38" t="s">
        <v>24</v>
      </c>
      <c r="C24" s="47">
        <f>C23-C23*(C13/(C13+C12))</f>
        <v>6708.2039324993675</v>
      </c>
      <c r="D24" s="36"/>
      <c r="E24" s="37"/>
      <c r="F24" s="37"/>
      <c r="G24" s="6"/>
      <c r="H24" s="6"/>
      <c r="I24" s="6"/>
      <c r="J24" s="6"/>
      <c r="K24" s="6"/>
      <c r="L24" s="6"/>
      <c r="M24" s="6"/>
      <c r="N24" s="6"/>
    </row>
    <row r="25" spans="2:14">
      <c r="B25" s="39" t="s">
        <v>21</v>
      </c>
      <c r="C25" s="41">
        <f>C14/C23</f>
        <v>16.770509831248425</v>
      </c>
      <c r="D25" s="36"/>
      <c r="E25" s="37"/>
      <c r="F25" s="37"/>
      <c r="G25" s="6"/>
      <c r="H25" s="6"/>
      <c r="I25" s="6"/>
      <c r="J25" s="6"/>
      <c r="K25" s="6"/>
      <c r="L25" s="6"/>
      <c r="M25" s="6"/>
      <c r="N25" s="6"/>
    </row>
    <row r="26" spans="2:14">
      <c r="B26" s="39" t="s">
        <v>18</v>
      </c>
      <c r="C26" s="41">
        <f>C17/C25</f>
        <v>17.888543819998315</v>
      </c>
      <c r="D26" s="36"/>
      <c r="E26" s="37"/>
      <c r="F26" s="37"/>
      <c r="G26" s="2"/>
      <c r="H26" s="2"/>
    </row>
    <row r="27" spans="2:14">
      <c r="B27" s="39" t="s">
        <v>25</v>
      </c>
      <c r="C27" s="41">
        <f>C26*(C23*C13/(C13+C12))/C23</f>
        <v>13.416407864998737</v>
      </c>
      <c r="D27" s="36"/>
      <c r="E27" s="37"/>
      <c r="F27" s="37"/>
      <c r="G27" s="2"/>
      <c r="H27" s="2"/>
    </row>
    <row r="28" spans="2:14">
      <c r="B28" s="39" t="s">
        <v>26</v>
      </c>
      <c r="C28" s="41">
        <f>C26-C27</f>
        <v>4.4721359549995778</v>
      </c>
      <c r="D28" s="36"/>
      <c r="E28" s="37"/>
      <c r="F28" s="37"/>
      <c r="G28" s="2"/>
      <c r="H28" s="2"/>
    </row>
    <row r="29" spans="2:14">
      <c r="B29" s="39" t="s">
        <v>13</v>
      </c>
      <c r="C29" s="41">
        <f>C14*C16+C11*C14/C23+C12*(C23-C24)*(C23-C24)/(2*C23)+C13*C24*C24/(2*C23)</f>
        <v>112902492.23594996</v>
      </c>
      <c r="D29" s="36"/>
      <c r="E29" s="37"/>
      <c r="F29" s="37"/>
      <c r="G29" s="2"/>
      <c r="H29" s="2"/>
    </row>
    <row r="30" spans="2:14">
      <c r="B30" s="2"/>
      <c r="C30" s="2"/>
      <c r="D30" s="2"/>
      <c r="E30" s="2"/>
      <c r="F30" s="2"/>
      <c r="G30" s="2"/>
      <c r="H30" s="2"/>
    </row>
    <row r="31" spans="2:14">
      <c r="B31" s="2"/>
      <c r="C31" s="2"/>
      <c r="D31" s="2"/>
      <c r="E31" s="2"/>
      <c r="F31" s="2"/>
      <c r="G31" s="2"/>
      <c r="H31" s="2"/>
    </row>
    <row r="32" spans="2:14">
      <c r="B32" s="2"/>
      <c r="C32" s="2"/>
      <c r="D32" s="2"/>
      <c r="E32" s="2"/>
      <c r="F32" s="2"/>
      <c r="G32" s="2"/>
      <c r="H32" s="2"/>
    </row>
    <row r="33" spans="2:8">
      <c r="B33" s="2"/>
      <c r="C33" s="2"/>
      <c r="D33" s="2"/>
      <c r="E33" s="2"/>
      <c r="F33" s="2"/>
      <c r="G33" s="2"/>
      <c r="H33" s="2"/>
    </row>
    <row r="34" spans="2:8">
      <c r="B34" s="2"/>
      <c r="C34" s="2"/>
      <c r="D34" s="2"/>
      <c r="E34" s="2"/>
      <c r="F34" s="2"/>
      <c r="G34" s="2"/>
      <c r="H34" s="2"/>
    </row>
    <row r="35" spans="2:8">
      <c r="B35" s="2"/>
      <c r="C35" s="2"/>
      <c r="D35" s="2"/>
      <c r="E35" s="2"/>
      <c r="F35" s="2"/>
      <c r="G35" s="2"/>
      <c r="H35" s="2"/>
    </row>
    <row r="36" spans="2:8">
      <c r="B36" s="2"/>
      <c r="C36" s="2"/>
      <c r="D36" s="2"/>
      <c r="E36" s="2"/>
      <c r="F36" s="2"/>
      <c r="G36" s="2"/>
      <c r="H36" s="2"/>
    </row>
    <row r="37" spans="2:8">
      <c r="B37" s="2"/>
      <c r="C37" s="2"/>
      <c r="D37" s="2"/>
      <c r="E37" s="2"/>
      <c r="F37" s="2"/>
      <c r="G37" s="2"/>
      <c r="H37" s="2"/>
    </row>
    <row r="38" spans="2:8">
      <c r="B38" s="2"/>
      <c r="C38" s="2"/>
      <c r="D38" s="2"/>
      <c r="E38" s="2"/>
      <c r="F38" s="2"/>
      <c r="G38" s="2"/>
      <c r="H38" s="2"/>
    </row>
    <row r="39" spans="2:8">
      <c r="B39" s="2"/>
      <c r="C39" s="2"/>
      <c r="D39" s="2"/>
      <c r="E39" s="2"/>
      <c r="F39" s="2"/>
      <c r="G39" s="2"/>
      <c r="H39" s="2"/>
    </row>
  </sheetData>
  <sheetProtection selectLockedCells="1"/>
  <mergeCells count="2">
    <mergeCell ref="B18:C18"/>
    <mergeCell ref="E21:F21"/>
  </mergeCells>
  <phoneticPr fontId="4" type="noConversion"/>
  <pageMargins left="0.75" right="0.75" top="1" bottom="1"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9"/>
  <sheetViews>
    <sheetView topLeftCell="A7" zoomScale="106" workbookViewId="0">
      <selection activeCell="E24" sqref="E24"/>
    </sheetView>
  </sheetViews>
  <sheetFormatPr baseColWidth="10" defaultRowHeight="12"/>
  <cols>
    <col min="1" max="1" width="3.140625" style="2" customWidth="1"/>
    <col min="2" max="2" width="41.7109375" style="1" customWidth="1"/>
    <col min="3" max="3" width="12.140625" style="1" customWidth="1"/>
    <col min="4" max="4" width="17.85546875" style="1" customWidth="1"/>
    <col min="5" max="5" width="25.7109375" style="1" customWidth="1"/>
    <col min="6" max="6" width="16.85546875" style="5" customWidth="1"/>
    <col min="7" max="7" width="7.7109375" style="5" customWidth="1"/>
    <col min="8" max="8" width="8.5703125" style="5" customWidth="1"/>
    <col min="9" max="9" width="7.7109375" style="2" customWidth="1"/>
    <col min="10" max="10" width="8.7109375" style="2" customWidth="1"/>
    <col min="11" max="11" width="4.7109375" style="2" customWidth="1"/>
    <col min="12" max="12" width="8.42578125" style="2" customWidth="1"/>
    <col min="13" max="13" width="11.28515625" style="2" customWidth="1"/>
    <col min="14" max="14" width="10.5703125" style="2" customWidth="1"/>
    <col min="15" max="16384" width="11.42578125" style="2"/>
  </cols>
  <sheetData>
    <row r="2" spans="2:14" ht="12.75">
      <c r="B2" s="15" t="s">
        <v>2</v>
      </c>
      <c r="C2" s="15"/>
      <c r="D2" s="15"/>
      <c r="E2" s="15"/>
    </row>
    <row r="3" spans="2:14" ht="12.75">
      <c r="B3" s="15"/>
      <c r="C3" s="15"/>
      <c r="D3" s="15"/>
      <c r="E3" s="15"/>
    </row>
    <row r="4" spans="2:14" ht="12.75">
      <c r="B4" s="25" t="s">
        <v>27</v>
      </c>
      <c r="C4" s="15"/>
      <c r="D4" s="15"/>
      <c r="E4" s="15"/>
    </row>
    <row r="5" spans="2:14" ht="12.75">
      <c r="B5" s="15"/>
      <c r="C5" s="15"/>
      <c r="D5" s="15"/>
      <c r="E5" s="15"/>
    </row>
    <row r="6" spans="2:14">
      <c r="B6" s="4"/>
    </row>
    <row r="7" spans="2:14">
      <c r="D7" s="3"/>
    </row>
    <row r="8" spans="2:14">
      <c r="B8" s="8" t="s">
        <v>0</v>
      </c>
      <c r="C8" s="27"/>
      <c r="D8" s="5"/>
      <c r="E8" s="5"/>
      <c r="I8" s="5"/>
      <c r="J8" s="5"/>
      <c r="K8" s="5"/>
      <c r="L8" s="5"/>
      <c r="M8" s="5"/>
      <c r="N8" s="5"/>
    </row>
    <row r="9" spans="2:14">
      <c r="B9" s="18"/>
      <c r="C9" s="19"/>
      <c r="D9" s="16"/>
      <c r="E9" s="16"/>
      <c r="F9" s="16"/>
      <c r="G9" s="16"/>
      <c r="H9" s="16"/>
      <c r="I9" s="16"/>
      <c r="J9" s="16"/>
      <c r="K9" s="16"/>
      <c r="L9" s="16"/>
      <c r="M9" s="16"/>
      <c r="N9" s="16"/>
    </row>
    <row r="10" spans="2:14">
      <c r="B10" s="42"/>
      <c r="C10" s="21"/>
      <c r="D10" s="26"/>
      <c r="E10" s="26"/>
      <c r="F10" s="17"/>
      <c r="G10" s="17"/>
      <c r="H10" s="17"/>
      <c r="I10" s="17"/>
      <c r="J10" s="17"/>
      <c r="K10" s="17"/>
      <c r="L10" s="17"/>
      <c r="M10" s="17"/>
      <c r="N10" s="17"/>
    </row>
    <row r="11" spans="2:14">
      <c r="B11" s="28" t="s">
        <v>6</v>
      </c>
      <c r="C11" s="32">
        <v>75</v>
      </c>
      <c r="D11" s="5"/>
      <c r="E11" s="5"/>
      <c r="I11" s="5"/>
      <c r="J11" s="5"/>
      <c r="K11" s="5"/>
      <c r="L11" s="5"/>
      <c r="M11" s="5"/>
      <c r="N11" s="5"/>
    </row>
    <row r="12" spans="2:14">
      <c r="B12" s="29" t="s">
        <v>5</v>
      </c>
      <c r="C12" s="33">
        <v>12</v>
      </c>
      <c r="D12" s="5"/>
      <c r="E12" s="5"/>
      <c r="I12" s="5"/>
      <c r="J12" s="5"/>
      <c r="K12" s="5"/>
      <c r="L12" s="5"/>
      <c r="M12" s="5"/>
      <c r="N12" s="5"/>
    </row>
    <row r="13" spans="2:14">
      <c r="B13" s="30" t="s">
        <v>7</v>
      </c>
      <c r="C13" s="33">
        <v>120</v>
      </c>
      <c r="D13" s="5"/>
      <c r="E13" s="5"/>
      <c r="F13" s="10"/>
      <c r="G13" s="10"/>
      <c r="H13" s="10"/>
      <c r="I13" s="10"/>
      <c r="J13" s="10"/>
      <c r="K13" s="10"/>
      <c r="L13" s="10"/>
      <c r="M13" s="10"/>
      <c r="N13" s="10"/>
    </row>
    <row r="14" spans="2:14">
      <c r="B14" s="30" t="s">
        <v>28</v>
      </c>
      <c r="C14" s="33">
        <v>1500</v>
      </c>
      <c r="D14" s="5"/>
      <c r="E14" s="5"/>
      <c r="F14" s="10"/>
      <c r="G14" s="10"/>
      <c r="H14" s="10"/>
      <c r="I14" s="10"/>
      <c r="J14" s="10"/>
      <c r="K14" s="10"/>
      <c r="L14" s="10"/>
      <c r="M14" s="10"/>
      <c r="N14" s="10"/>
    </row>
    <row r="15" spans="2:14">
      <c r="B15" s="31" t="s">
        <v>8</v>
      </c>
      <c r="C15" s="33">
        <v>10000</v>
      </c>
      <c r="D15" s="5"/>
      <c r="E15" s="5"/>
      <c r="F15" s="10"/>
      <c r="G15" s="10"/>
      <c r="H15" s="10"/>
      <c r="I15" s="10"/>
      <c r="J15" s="10"/>
      <c r="K15" s="10"/>
      <c r="L15" s="10"/>
      <c r="M15" s="10"/>
      <c r="N15" s="10"/>
    </row>
    <row r="16" spans="2:14">
      <c r="B16" s="31" t="s">
        <v>9</v>
      </c>
      <c r="C16" s="33">
        <v>10</v>
      </c>
      <c r="D16" s="5"/>
      <c r="E16" s="5"/>
      <c r="F16" s="10"/>
      <c r="G16" s="10"/>
      <c r="H16" s="10"/>
      <c r="I16" s="10"/>
      <c r="J16" s="10"/>
      <c r="K16" s="10"/>
      <c r="L16" s="10"/>
      <c r="M16" s="10"/>
      <c r="N16" s="10"/>
    </row>
    <row r="17" spans="2:14">
      <c r="B17" s="31" t="s">
        <v>32</v>
      </c>
      <c r="C17" s="33">
        <v>800</v>
      </c>
      <c r="D17" s="5"/>
      <c r="E17" s="5"/>
      <c r="F17" s="10"/>
      <c r="G17" s="10"/>
      <c r="H17" s="10"/>
      <c r="I17" s="10"/>
      <c r="J17" s="10"/>
      <c r="K17" s="10"/>
      <c r="L17" s="10"/>
      <c r="M17" s="10"/>
      <c r="N17" s="10"/>
    </row>
    <row r="18" spans="2:14">
      <c r="B18" s="31" t="s">
        <v>4</v>
      </c>
      <c r="C18" s="33">
        <v>365</v>
      </c>
      <c r="D18" s="5"/>
      <c r="E18" s="5"/>
      <c r="F18" s="11"/>
      <c r="G18" s="11"/>
      <c r="H18" s="11"/>
      <c r="I18" s="11"/>
      <c r="J18" s="11"/>
      <c r="K18" s="11"/>
      <c r="L18" s="11"/>
      <c r="M18" s="11"/>
      <c r="N18" s="11"/>
    </row>
    <row r="19" spans="2:14">
      <c r="B19" s="50"/>
      <c r="C19" s="50"/>
      <c r="D19" s="7"/>
      <c r="E19" s="7"/>
      <c r="I19" s="9"/>
      <c r="J19" s="9"/>
      <c r="K19" s="9"/>
      <c r="L19" s="9"/>
      <c r="M19" s="9"/>
      <c r="N19" s="9"/>
    </row>
    <row r="20" spans="2:14">
      <c r="B20" s="14"/>
      <c r="C20" s="14"/>
      <c r="D20" s="7"/>
      <c r="E20" s="7"/>
      <c r="I20" s="9"/>
      <c r="J20" s="9"/>
      <c r="K20" s="9"/>
      <c r="L20" s="9"/>
      <c r="M20" s="9"/>
      <c r="N20" s="9"/>
    </row>
    <row r="21" spans="2:14">
      <c r="B21" s="2"/>
      <c r="C21" s="2"/>
      <c r="D21" s="2"/>
      <c r="E21" s="2"/>
      <c r="F21" s="2"/>
      <c r="G21" s="2"/>
      <c r="H21" s="2"/>
    </row>
    <row r="22" spans="2:14">
      <c r="B22" s="13" t="s">
        <v>1</v>
      </c>
      <c r="C22" s="12"/>
      <c r="D22" s="6"/>
      <c r="E22" s="6"/>
      <c r="F22" s="6"/>
      <c r="G22" s="6"/>
      <c r="H22" s="6"/>
      <c r="I22" s="6"/>
      <c r="J22" s="6"/>
      <c r="K22" s="6"/>
      <c r="L22" s="6"/>
      <c r="M22" s="6"/>
      <c r="N22" s="6"/>
    </row>
    <row r="23" spans="2:14">
      <c r="B23" s="22"/>
      <c r="C23" s="23"/>
      <c r="D23" s="6"/>
      <c r="E23" s="51"/>
      <c r="F23" s="51"/>
      <c r="G23" s="6"/>
      <c r="H23" s="6"/>
      <c r="I23" s="6"/>
      <c r="J23" s="6"/>
      <c r="K23" s="6"/>
      <c r="L23" s="6"/>
      <c r="M23" s="6"/>
      <c r="N23" s="6"/>
    </row>
    <row r="24" spans="2:14">
      <c r="B24" s="20"/>
      <c r="C24" s="24"/>
      <c r="D24" s="35"/>
      <c r="E24" s="34"/>
      <c r="F24" s="34"/>
      <c r="G24" s="6"/>
      <c r="H24" s="6"/>
      <c r="I24" s="6"/>
      <c r="J24" s="6"/>
      <c r="K24" s="6"/>
      <c r="L24" s="6"/>
      <c r="M24" s="6"/>
      <c r="N24" s="6"/>
    </row>
    <row r="25" spans="2:14">
      <c r="B25" s="38" t="s">
        <v>29</v>
      </c>
      <c r="C25" s="48">
        <f>SQRT(2*C11/(C15 *C12))</f>
        <v>3.5355339059327376E-2</v>
      </c>
      <c r="D25" s="36"/>
      <c r="E25" s="37"/>
      <c r="F25" s="37"/>
      <c r="G25" s="6"/>
      <c r="H25" s="6"/>
      <c r="I25" s="6"/>
      <c r="J25" s="6"/>
      <c r="K25" s="6"/>
      <c r="L25" s="6"/>
      <c r="M25" s="6"/>
      <c r="N25" s="6"/>
    </row>
    <row r="26" spans="2:14">
      <c r="B26" s="38" t="s">
        <v>30</v>
      </c>
      <c r="C26" s="49">
        <f>C25*C18</f>
        <v>12.904698756654492</v>
      </c>
      <c r="D26" s="36"/>
      <c r="E26" s="37"/>
      <c r="F26" s="37"/>
      <c r="G26" s="6"/>
      <c r="H26" s="6"/>
      <c r="I26" s="6"/>
      <c r="J26" s="6"/>
      <c r="K26" s="6"/>
      <c r="L26" s="6"/>
      <c r="M26" s="6"/>
      <c r="N26" s="6"/>
    </row>
    <row r="27" spans="2:14">
      <c r="B27" s="39" t="s">
        <v>11</v>
      </c>
      <c r="C27" s="41">
        <f>C18/C26</f>
        <v>28.284271247461902</v>
      </c>
      <c r="D27" s="36"/>
      <c r="E27" s="37"/>
      <c r="F27" s="37"/>
      <c r="G27" s="6"/>
      <c r="H27" s="6"/>
      <c r="I27" s="6"/>
      <c r="J27" s="6"/>
      <c r="K27" s="6"/>
      <c r="L27" s="6"/>
      <c r="M27" s="6"/>
      <c r="N27" s="6"/>
    </row>
    <row r="28" spans="2:14">
      <c r="B28" s="39" t="s">
        <v>31</v>
      </c>
      <c r="C28" s="41">
        <f>C14-C17+C16*C15/C18</f>
        <v>973.97260273972597</v>
      </c>
      <c r="D28" s="36"/>
      <c r="E28" s="37"/>
      <c r="F28" s="37"/>
      <c r="G28" s="2"/>
      <c r="H28" s="2"/>
    </row>
    <row r="29" spans="2:14">
      <c r="B29" s="39" t="s">
        <v>13</v>
      </c>
      <c r="C29" s="41">
        <f>C15*C13+C11/C25+C12*C15*C25/2</f>
        <v>1204242.6406871192</v>
      </c>
      <c r="D29" s="36"/>
      <c r="E29" s="37"/>
      <c r="F29" s="37"/>
      <c r="G29" s="2"/>
      <c r="H29" s="2"/>
    </row>
    <row r="30" spans="2:14">
      <c r="B30" s="2"/>
      <c r="C30" s="2"/>
      <c r="D30" s="2"/>
      <c r="E30" s="2"/>
      <c r="F30" s="2"/>
      <c r="G30" s="2"/>
      <c r="H30" s="2"/>
    </row>
    <row r="31" spans="2:14">
      <c r="B31" s="2"/>
      <c r="C31" s="2"/>
      <c r="D31" s="2"/>
      <c r="E31" s="2"/>
      <c r="F31" s="2"/>
      <c r="G31" s="2"/>
      <c r="H31" s="2"/>
    </row>
    <row r="32" spans="2:14">
      <c r="B32" s="2"/>
      <c r="C32" s="2"/>
      <c r="D32" s="2"/>
      <c r="E32" s="2"/>
      <c r="F32" s="2"/>
      <c r="G32" s="2"/>
      <c r="H32" s="2"/>
    </row>
    <row r="33" spans="2:8">
      <c r="B33" s="2"/>
      <c r="C33" s="2"/>
      <c r="D33" s="2"/>
      <c r="E33" s="2"/>
      <c r="F33" s="2"/>
      <c r="G33" s="2"/>
      <c r="H33" s="2"/>
    </row>
    <row r="34" spans="2:8">
      <c r="B34" s="2"/>
      <c r="C34" s="2"/>
      <c r="D34" s="2"/>
      <c r="E34" s="2"/>
      <c r="F34" s="2"/>
      <c r="G34" s="2"/>
      <c r="H34" s="2"/>
    </row>
    <row r="35" spans="2:8">
      <c r="B35" s="2"/>
      <c r="C35" s="2"/>
      <c r="D35" s="2"/>
      <c r="E35" s="2"/>
      <c r="F35" s="2"/>
      <c r="G35" s="2"/>
      <c r="H35" s="2"/>
    </row>
    <row r="36" spans="2:8">
      <c r="B36" s="2"/>
      <c r="C36" s="2"/>
      <c r="D36" s="2"/>
      <c r="E36" s="2"/>
      <c r="F36" s="2"/>
      <c r="G36" s="2"/>
      <c r="H36" s="2"/>
    </row>
    <row r="37" spans="2:8">
      <c r="B37" s="2"/>
      <c r="C37" s="2"/>
      <c r="D37" s="2"/>
      <c r="E37" s="2"/>
      <c r="F37" s="2"/>
      <c r="G37" s="2"/>
      <c r="H37" s="2"/>
    </row>
    <row r="38" spans="2:8">
      <c r="B38" s="2"/>
      <c r="C38" s="2"/>
      <c r="D38" s="2"/>
      <c r="E38" s="2"/>
      <c r="F38" s="2"/>
      <c r="G38" s="2"/>
      <c r="H38" s="2"/>
    </row>
    <row r="39" spans="2:8">
      <c r="B39" s="2"/>
      <c r="C39" s="2"/>
      <c r="D39" s="2"/>
      <c r="E39" s="2"/>
      <c r="F39" s="2"/>
      <c r="G39" s="2"/>
      <c r="H39" s="2"/>
    </row>
  </sheetData>
  <sheetProtection selectLockedCells="1"/>
  <mergeCells count="2">
    <mergeCell ref="B19:C19"/>
    <mergeCell ref="E23:F23"/>
  </mergeCells>
  <phoneticPr fontId="4" type="noConversion"/>
  <pageMargins left="0.75" right="0.75" top="1" bottom="1" header="0" footer="0"/>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EOQ Simple</vt:lpstr>
      <vt:lpstr>EOQ suministro gradual</vt:lpstr>
      <vt:lpstr>EOQ con posibilidad de ruptura</vt:lpstr>
      <vt:lpstr>Modelo de Período Económico</vt:lpstr>
    </vt:vector>
  </TitlesOfParts>
  <Company>UEX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Dirección de Operaciones</dc:title>
  <dc:creator>Francisco Javier Miranda González</dc:creator>
  <cp:lastModifiedBy>Diego Santamaria Saldaña</cp:lastModifiedBy>
  <dcterms:created xsi:type="dcterms:W3CDTF">2003-01-14T18:27:36Z</dcterms:created>
  <dcterms:modified xsi:type="dcterms:W3CDTF">2021-05-19T20:09:36Z</dcterms:modified>
</cp:coreProperties>
</file>