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studio\ISIL-Docs\2025-01\GestionDeOperaciones-2399\30133-SESION03\"/>
    </mc:Choice>
  </mc:AlternateContent>
  <xr:revisionPtr revIDLastSave="0" documentId="13_ncr:1_{B5745746-A034-40DD-9616-78CEA5AFEA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_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9" i="1" l="1"/>
  <c r="M89" i="1"/>
  <c r="L90" i="1"/>
  <c r="M90" i="1"/>
  <c r="L91" i="1"/>
  <c r="M91" i="1"/>
  <c r="L83" i="1"/>
  <c r="M83" i="1"/>
  <c r="L84" i="1"/>
  <c r="M84" i="1"/>
  <c r="L85" i="1"/>
  <c r="M85" i="1"/>
  <c r="L86" i="1"/>
  <c r="M86" i="1"/>
  <c r="L87" i="1"/>
  <c r="M87" i="1"/>
  <c r="L88" i="1"/>
  <c r="M88" i="1"/>
  <c r="C19" i="1"/>
  <c r="M77" i="1"/>
  <c r="M78" i="1"/>
  <c r="M79" i="1"/>
  <c r="M80" i="1"/>
  <c r="M81" i="1"/>
  <c r="M82" i="1"/>
  <c r="J25" i="1"/>
  <c r="J19" i="1"/>
  <c r="M74" i="1"/>
  <c r="M75" i="1"/>
  <c r="M76" i="1"/>
  <c r="M73" i="1"/>
  <c r="G7" i="1"/>
  <c r="G8" i="1"/>
  <c r="G9" i="1"/>
  <c r="G10" i="1"/>
  <c r="G11" i="1"/>
  <c r="G12" i="1"/>
  <c r="G13" i="1"/>
  <c r="G14" i="1"/>
  <c r="G15" i="1"/>
  <c r="G16" i="1"/>
  <c r="C17" i="1"/>
  <c r="D17" i="1"/>
  <c r="E7" i="1"/>
  <c r="E8" i="1"/>
  <c r="E9" i="1"/>
  <c r="E10" i="1"/>
  <c r="E11" i="1"/>
  <c r="E12" i="1"/>
  <c r="E13" i="1"/>
  <c r="E14" i="1"/>
  <c r="E15" i="1"/>
  <c r="E16" i="1"/>
  <c r="F7" i="1"/>
  <c r="F17" i="1" s="1"/>
  <c r="F8" i="1"/>
  <c r="F9" i="1"/>
  <c r="F10" i="1"/>
  <c r="F11" i="1"/>
  <c r="F12" i="1"/>
  <c r="F13" i="1"/>
  <c r="F14" i="1"/>
  <c r="F15" i="1"/>
  <c r="F16" i="1"/>
  <c r="G17" i="1" l="1"/>
  <c r="C22" i="1" s="1"/>
  <c r="E17" i="1"/>
  <c r="C23" i="1" s="1"/>
  <c r="E22" i="1" s="1"/>
  <c r="C20" i="1"/>
  <c r="E19" i="1"/>
  <c r="L81" i="1" l="1"/>
  <c r="L77" i="1"/>
  <c r="L69" i="1"/>
  <c r="L80" i="1"/>
  <c r="L68" i="1"/>
  <c r="L71" i="1"/>
  <c r="L76" i="1"/>
  <c r="L67" i="1"/>
  <c r="L64" i="1"/>
  <c r="L63" i="1"/>
  <c r="L72" i="1"/>
  <c r="L66" i="1"/>
  <c r="L82" i="1"/>
  <c r="L79" i="1"/>
  <c r="L65" i="1"/>
  <c r="L75" i="1"/>
  <c r="L74" i="1"/>
  <c r="L78" i="1"/>
  <c r="L73" i="1"/>
  <c r="L70" i="1"/>
</calcChain>
</file>

<file path=xl/sharedStrings.xml><?xml version="1.0" encoding="utf-8"?>
<sst xmlns="http://schemas.openxmlformats.org/spreadsheetml/2006/main" count="63" uniqueCount="57">
  <si>
    <t>X</t>
  </si>
  <si>
    <t>X2</t>
  </si>
  <si>
    <t>Y2</t>
  </si>
  <si>
    <t>a=</t>
  </si>
  <si>
    <t>XY</t>
  </si>
  <si>
    <t>b=</t>
  </si>
  <si>
    <t>=</t>
  </si>
  <si>
    <t xml:space="preserve"> </t>
  </si>
  <si>
    <t>X real</t>
  </si>
  <si>
    <t>Y real</t>
  </si>
  <si>
    <t>Pronostico
regresion</t>
  </si>
  <si>
    <t>Y (Ventas)</t>
  </si>
  <si>
    <t>R=</t>
  </si>
  <si>
    <t>Aplicación de las funciones del excell</t>
  </si>
  <si>
    <t>Mientras mas se aproxime a 1, son deseables, pues una variable explica mejor a a la otra (0.7 o mas)</t>
  </si>
  <si>
    <t>Posicionarse en una celda libre</t>
  </si>
  <si>
    <t>Conocido X</t>
  </si>
  <si>
    <t>Conocido Y</t>
  </si>
  <si>
    <t>Colocar el valor a pronosticar: 11</t>
  </si>
  <si>
    <t>Repetir para los siguientes valores a pronosticar</t>
  </si>
  <si>
    <r>
      <t xml:space="preserve">De manera similar para la funcion estadistica </t>
    </r>
    <r>
      <rPr>
        <b/>
        <sz val="10"/>
        <rFont val="Arial"/>
        <family val="2"/>
      </rPr>
      <t>COEFICIENTE.R2</t>
    </r>
  </si>
  <si>
    <r>
      <t>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=</t>
    </r>
  </si>
  <si>
    <r>
      <t>Coeficiente de determinacion</t>
    </r>
    <r>
      <rPr>
        <sz val="10"/>
        <rFont val="Arial"/>
      </rPr>
      <t xml:space="preserve"> (Mide la relacion entre el pronostico y las variaciones de la variable dependiente, varia entre 0 y +1)</t>
    </r>
  </si>
  <si>
    <t>Sumatoria</t>
  </si>
  <si>
    <t>Año</t>
  </si>
  <si>
    <t>Seleccionar los datos a analizar (rango C7:D16)</t>
  </si>
  <si>
    <r>
      <t xml:space="preserve">Menú, pestaña insertar/ </t>
    </r>
    <r>
      <rPr>
        <sz val="10"/>
        <rFont val="Arial"/>
        <family val="2"/>
      </rPr>
      <t>seleccionar grafico de dispersión</t>
    </r>
  </si>
  <si>
    <r>
      <t>Menu Inicio / Autosuma / Más funciones</t>
    </r>
    <r>
      <rPr>
        <b/>
        <sz val="10"/>
        <rFont val="Arial"/>
        <family val="2"/>
      </rPr>
      <t xml:space="preserve"> :</t>
    </r>
  </si>
  <si>
    <t>Seleccionar en categorías ESTADISTICAS</t>
  </si>
  <si>
    <r>
      <t>Matriz1:</t>
    </r>
    <r>
      <rPr>
        <sz val="10"/>
        <rFont val="Arial"/>
        <family val="2"/>
      </rPr>
      <t xml:space="preserve"> marcar el rango X (C7:C16)</t>
    </r>
  </si>
  <si>
    <r>
      <t>Matriz2:</t>
    </r>
    <r>
      <rPr>
        <sz val="10"/>
        <rFont val="Arial"/>
        <family val="2"/>
      </rPr>
      <t xml:space="preserve"> marcar el rango Y  (D7:D16)     (Dar aceptar)</t>
    </r>
  </si>
  <si>
    <r>
      <t xml:space="preserve">Seleccionar </t>
    </r>
    <r>
      <rPr>
        <b/>
        <sz val="10"/>
        <rFont val="Arial"/>
        <family val="2"/>
      </rPr>
      <t xml:space="preserve">COEF.DE.CORREL  </t>
    </r>
    <r>
      <rPr>
        <sz val="10"/>
        <rFont val="Arial"/>
        <family val="2"/>
      </rPr>
      <t xml:space="preserve">                  (Dar aceptar)</t>
    </r>
  </si>
  <si>
    <r>
      <t>Conocido Y:</t>
    </r>
    <r>
      <rPr>
        <sz val="10"/>
        <rFont val="Arial"/>
        <family val="2"/>
      </rPr>
      <t xml:space="preserve"> marcar el rango Y  (D7:D16)  </t>
    </r>
  </si>
  <si>
    <r>
      <t>Conocido X:</t>
    </r>
    <r>
      <rPr>
        <sz val="10"/>
        <rFont val="Arial"/>
        <family val="2"/>
      </rPr>
      <t xml:space="preserve"> marcar el rango X (C7:C16)      (Dar aceptar)</t>
    </r>
  </si>
  <si>
    <r>
      <t>Generación del gráfico, linea de tendencia y R</t>
    </r>
    <r>
      <rPr>
        <b/>
        <vertAlign val="superscript"/>
        <sz val="10"/>
        <rFont val="Arial"/>
        <family val="2"/>
      </rPr>
      <t>2</t>
    </r>
  </si>
  <si>
    <t>Posicionar el cursor sobre uno de los puntos graficados, click der y seleccionar:</t>
  </si>
  <si>
    <t>Tipo de tendencia lineal</t>
  </si>
  <si>
    <t>Presentar ecuación en el gráfico</t>
  </si>
  <si>
    <r>
      <t xml:space="preserve">Presentar el valor de </t>
    </r>
    <r>
      <rPr>
        <u/>
        <sz val="10"/>
        <rFont val="Arial"/>
        <family val="2"/>
      </rPr>
      <t>R</t>
    </r>
    <r>
      <rPr>
        <sz val="10"/>
        <rFont val="Arial"/>
        <family val="2"/>
      </rPr>
      <t xml:space="preserve"> cuadrado en el gráfico</t>
    </r>
  </si>
  <si>
    <t>Por lo tanto la ecuación que mejor representa la linea de tendencia central es:</t>
  </si>
  <si>
    <t>Y = bX + a</t>
  </si>
  <si>
    <t>Y = 1.030303 X + 10.53333</t>
  </si>
  <si>
    <t>Y=1.0303X+10.533</t>
  </si>
  <si>
    <t>Completar los datos (eje X) que desea pronosticar</t>
  </si>
  <si>
    <t>Posicionese en la celda en blanco donde desea revelar el pronóstico (F95)</t>
  </si>
  <si>
    <r>
      <t xml:space="preserve">Seleccionar </t>
    </r>
    <r>
      <rPr>
        <b/>
        <sz val="10"/>
        <rFont val="Arial"/>
        <family val="2"/>
      </rPr>
      <t xml:space="preserve">PRONOSTICO  </t>
    </r>
    <r>
      <rPr>
        <sz val="10"/>
        <rFont val="Arial"/>
        <family val="2"/>
      </rPr>
      <t xml:space="preserve">                  (Dar aceptar)</t>
    </r>
  </si>
  <si>
    <t>Colocar el rango de X conocido: C84:C93</t>
  </si>
  <si>
    <t>Colocar el rango de Y conocido: D84:D93</t>
  </si>
  <si>
    <r>
      <t xml:space="preserve">Coeficiente de correlacion </t>
    </r>
    <r>
      <rPr>
        <sz val="10"/>
        <rFont val="Arial"/>
      </rPr>
      <t>(Mide la direccion y capacidad de correspondencia entre variables, varia entre -1 y +1). Representa el grado en que una variable depende de la otra</t>
    </r>
  </si>
  <si>
    <t>Representa el porcentaje de variabilidad de Y explicada por la variabilidad de X</t>
  </si>
  <si>
    <t>1) Aplicacion de las formulas</t>
  </si>
  <si>
    <t xml:space="preserve">2) </t>
  </si>
  <si>
    <t xml:space="preserve">3) </t>
  </si>
  <si>
    <t>Para efectuar pronosticos en Excel</t>
  </si>
  <si>
    <t>4)</t>
  </si>
  <si>
    <t>Pronostico funcion Excel</t>
  </si>
  <si>
    <t>SOLUCIÓN  CASO 3 (GUÍA RÁPIDA)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</si>
</sst>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left" indent="1"/>
    </xf>
    <xf numFmtId="0" fontId="3" fillId="0" borderId="1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i="1"/>
              <a:t>Diagrama de dispersión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9.2945300163501873E-2"/>
                  <c:y val="0.39870844519721077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400" b="1" baseline="0"/>
                      <a:t>y = 1.0303x + 10.533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
R² = 0.770</a:t>
                    </a:r>
                    <a:endParaRPr lang="en-US" sz="1400" b="1"/>
                  </a:p>
                </c:rich>
              </c:tx>
              <c:numFmt formatCode="General" sourceLinked="0"/>
            </c:trendlineLbl>
          </c:trendline>
          <c:xVal>
            <c:numRef>
              <c:f>Reg_Line!$C$7:$C$16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Reg_Line!$D$7:$D$16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D-4ACE-8048-3CBEC05D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07456"/>
        <c:axId val="1"/>
      </c:scatterChart>
      <c:valAx>
        <c:axId val="4044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>
            <c:manualLayout>
              <c:xMode val="edge"/>
              <c:yMode val="edge"/>
              <c:x val="0.88201154358074907"/>
              <c:y val="0.87858691430387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07456"/>
        <c:crosses val="autoZero"/>
        <c:crossBetween val="midCat"/>
      </c:valAx>
      <c:spPr>
        <a:solidFill>
          <a:srgbClr val="B9FC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30</xdr:row>
      <xdr:rowOff>19050</xdr:rowOff>
    </xdr:from>
    <xdr:to>
      <xdr:col>16</xdr:col>
      <xdr:colOff>447675</xdr:colOff>
      <xdr:row>56</xdr:row>
      <xdr:rowOff>28575</xdr:rowOff>
    </xdr:to>
    <xdr:graphicFrame macro="">
      <xdr:nvGraphicFramePr>
        <xdr:cNvPr id="1046" name="10 Gráfico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91"/>
  <sheetViews>
    <sheetView showGridLines="0" tabSelected="1" topLeftCell="A48" zoomScale="90" workbookViewId="0">
      <selection activeCell="B63" sqref="B63"/>
    </sheetView>
  </sheetViews>
  <sheetFormatPr baseColWidth="10" defaultRowHeight="13.2" x14ac:dyDescent="0.25"/>
  <cols>
    <col min="1" max="1" width="4.33203125" customWidth="1"/>
    <col min="5" max="5" width="16" customWidth="1"/>
    <col min="6" max="6" width="13.6640625" customWidth="1"/>
    <col min="9" max="9" width="12.33203125" bestFit="1" customWidth="1"/>
    <col min="12" max="12" width="16.44140625" customWidth="1"/>
  </cols>
  <sheetData>
    <row r="2" spans="2:9" ht="15.6" x14ac:dyDescent="0.3">
      <c r="B2" s="18" t="s">
        <v>56</v>
      </c>
    </row>
    <row r="3" spans="2:9" x14ac:dyDescent="0.25">
      <c r="B3" s="4"/>
    </row>
    <row r="4" spans="2:9" x14ac:dyDescent="0.25">
      <c r="B4" s="4" t="s">
        <v>50</v>
      </c>
      <c r="I4" s="4" t="s">
        <v>51</v>
      </c>
    </row>
    <row r="6" spans="2:9" x14ac:dyDescent="0.25">
      <c r="B6" s="9" t="s">
        <v>24</v>
      </c>
      <c r="C6" s="11" t="s">
        <v>0</v>
      </c>
      <c r="D6" s="3" t="s">
        <v>11</v>
      </c>
      <c r="E6" s="11" t="s">
        <v>1</v>
      </c>
      <c r="F6" s="7" t="s">
        <v>2</v>
      </c>
      <c r="G6" s="11" t="s">
        <v>4</v>
      </c>
      <c r="I6" s="4" t="s">
        <v>48</v>
      </c>
    </row>
    <row r="7" spans="2:9" x14ac:dyDescent="0.25">
      <c r="B7" s="8">
        <v>1996</v>
      </c>
      <c r="C7" s="34">
        <v>1</v>
      </c>
      <c r="D7" s="6">
        <v>10</v>
      </c>
      <c r="E7">
        <f>+C7*C7</f>
        <v>1</v>
      </c>
      <c r="F7">
        <f>+D7*D7</f>
        <v>100</v>
      </c>
      <c r="G7">
        <f>+C7*D7</f>
        <v>10</v>
      </c>
      <c r="I7" s="4" t="s">
        <v>22</v>
      </c>
    </row>
    <row r="8" spans="2:9" x14ac:dyDescent="0.25">
      <c r="B8" s="8">
        <v>1997</v>
      </c>
      <c r="C8" s="34">
        <v>2</v>
      </c>
      <c r="D8" s="1">
        <v>15</v>
      </c>
      <c r="E8">
        <f t="shared" ref="E8:E16" si="0">+C8*C8</f>
        <v>4</v>
      </c>
      <c r="F8">
        <f t="shared" ref="F8:F16" si="1">+D8*D8</f>
        <v>225</v>
      </c>
      <c r="G8">
        <f t="shared" ref="G8:G16" si="2">+C8*D8</f>
        <v>30</v>
      </c>
      <c r="I8" t="s">
        <v>14</v>
      </c>
    </row>
    <row r="9" spans="2:9" x14ac:dyDescent="0.25">
      <c r="B9" s="8">
        <v>1998</v>
      </c>
      <c r="C9" s="34">
        <v>3</v>
      </c>
      <c r="D9" s="1">
        <v>12</v>
      </c>
      <c r="E9">
        <f t="shared" si="0"/>
        <v>9</v>
      </c>
      <c r="F9">
        <f t="shared" si="1"/>
        <v>144</v>
      </c>
      <c r="G9">
        <f t="shared" si="2"/>
        <v>36</v>
      </c>
      <c r="I9" s="17" t="s">
        <v>49</v>
      </c>
    </row>
    <row r="10" spans="2:9" x14ac:dyDescent="0.25">
      <c r="B10" s="8">
        <v>1999</v>
      </c>
      <c r="C10" s="34">
        <v>4</v>
      </c>
      <c r="D10" s="1">
        <v>16</v>
      </c>
      <c r="E10">
        <f t="shared" si="0"/>
        <v>16</v>
      </c>
      <c r="F10">
        <f t="shared" si="1"/>
        <v>256</v>
      </c>
      <c r="G10">
        <f t="shared" si="2"/>
        <v>64</v>
      </c>
    </row>
    <row r="11" spans="2:9" x14ac:dyDescent="0.25">
      <c r="B11" s="8">
        <v>2000</v>
      </c>
      <c r="C11" s="34">
        <v>5</v>
      </c>
      <c r="D11" s="1">
        <v>18</v>
      </c>
      <c r="E11">
        <f t="shared" si="0"/>
        <v>25</v>
      </c>
      <c r="F11">
        <f t="shared" si="1"/>
        <v>324</v>
      </c>
      <c r="G11">
        <f t="shared" si="2"/>
        <v>90</v>
      </c>
      <c r="I11" s="4" t="s">
        <v>13</v>
      </c>
    </row>
    <row r="12" spans="2:9" x14ac:dyDescent="0.25">
      <c r="B12" s="8">
        <v>2001</v>
      </c>
      <c r="C12" s="34">
        <v>6</v>
      </c>
      <c r="D12" s="1">
        <v>15</v>
      </c>
      <c r="E12">
        <f t="shared" si="0"/>
        <v>36</v>
      </c>
      <c r="F12">
        <f t="shared" si="1"/>
        <v>225</v>
      </c>
      <c r="G12">
        <f t="shared" si="2"/>
        <v>90</v>
      </c>
      <c r="I12" s="17" t="s">
        <v>15</v>
      </c>
    </row>
    <row r="13" spans="2:9" x14ac:dyDescent="0.25">
      <c r="B13" s="8">
        <v>2002</v>
      </c>
      <c r="C13" s="34">
        <v>7</v>
      </c>
      <c r="D13" s="1">
        <v>16</v>
      </c>
      <c r="E13">
        <f t="shared" si="0"/>
        <v>49</v>
      </c>
      <c r="F13">
        <f t="shared" si="1"/>
        <v>256</v>
      </c>
      <c r="G13">
        <f t="shared" si="2"/>
        <v>112</v>
      </c>
      <c r="I13" s="17" t="s">
        <v>27</v>
      </c>
    </row>
    <row r="14" spans="2:9" x14ac:dyDescent="0.25">
      <c r="B14" s="8">
        <v>2003</v>
      </c>
      <c r="C14" s="34">
        <v>8</v>
      </c>
      <c r="D14" s="1">
        <v>18</v>
      </c>
      <c r="E14">
        <f t="shared" si="0"/>
        <v>64</v>
      </c>
      <c r="F14">
        <f t="shared" si="1"/>
        <v>324</v>
      </c>
      <c r="G14">
        <f t="shared" si="2"/>
        <v>144</v>
      </c>
      <c r="I14" s="17" t="s">
        <v>28</v>
      </c>
    </row>
    <row r="15" spans="2:9" x14ac:dyDescent="0.25">
      <c r="B15" s="8">
        <v>2004</v>
      </c>
      <c r="C15" s="34">
        <v>9</v>
      </c>
      <c r="D15" s="1">
        <v>20</v>
      </c>
      <c r="E15">
        <f t="shared" si="0"/>
        <v>81</v>
      </c>
      <c r="F15">
        <f t="shared" si="1"/>
        <v>400</v>
      </c>
      <c r="G15">
        <f t="shared" si="2"/>
        <v>180</v>
      </c>
      <c r="I15" s="17" t="s">
        <v>31</v>
      </c>
    </row>
    <row r="16" spans="2:9" x14ac:dyDescent="0.25">
      <c r="B16" s="8">
        <v>2005</v>
      </c>
      <c r="C16" s="34">
        <v>10</v>
      </c>
      <c r="D16" s="1">
        <v>22</v>
      </c>
      <c r="E16">
        <f t="shared" si="0"/>
        <v>100</v>
      </c>
      <c r="F16">
        <f t="shared" si="1"/>
        <v>484</v>
      </c>
      <c r="G16">
        <f t="shared" si="2"/>
        <v>220</v>
      </c>
      <c r="I16" s="19" t="s">
        <v>29</v>
      </c>
    </row>
    <row r="17" spans="2:16" x14ac:dyDescent="0.25">
      <c r="B17" s="4" t="s">
        <v>23</v>
      </c>
      <c r="C17" s="4">
        <f>SUM(C7:C16)</f>
        <v>55</v>
      </c>
      <c r="D17" s="4">
        <f>SUM(D7:D16)</f>
        <v>162</v>
      </c>
      <c r="E17" s="4">
        <f>SUM(E7:E16)</f>
        <v>385</v>
      </c>
      <c r="F17" s="4">
        <f>SUM(F7:F16)</f>
        <v>2738</v>
      </c>
      <c r="G17" s="4">
        <f>SUM(G7:G16)</f>
        <v>976</v>
      </c>
      <c r="I17" s="19" t="s">
        <v>30</v>
      </c>
    </row>
    <row r="19" spans="2:16" x14ac:dyDescent="0.25">
      <c r="B19" t="s">
        <v>3</v>
      </c>
      <c r="C19" s="5">
        <f>+E17*D17-C17*G17</f>
        <v>8690</v>
      </c>
      <c r="D19" t="s">
        <v>6</v>
      </c>
      <c r="E19">
        <f>+C19/C20</f>
        <v>10.533333333333333</v>
      </c>
      <c r="I19" s="2" t="s">
        <v>12</v>
      </c>
      <c r="J19" s="10">
        <f>CORREL(C7:C16,D7:D16)</f>
        <v>0.87801671905580936</v>
      </c>
      <c r="P19" s="4"/>
    </row>
    <row r="20" spans="2:16" x14ac:dyDescent="0.25">
      <c r="C20">
        <f>10*E17-C17*C17</f>
        <v>825</v>
      </c>
    </row>
    <row r="21" spans="2:16" x14ac:dyDescent="0.25">
      <c r="I21" s="17" t="s">
        <v>20</v>
      </c>
      <c r="P21" s="16"/>
    </row>
    <row r="22" spans="2:16" x14ac:dyDescent="0.25">
      <c r="B22" t="s">
        <v>5</v>
      </c>
      <c r="C22" s="5">
        <f>10*G17-C17*D17</f>
        <v>850</v>
      </c>
      <c r="D22" t="s">
        <v>6</v>
      </c>
      <c r="E22">
        <f>+C22/C23</f>
        <v>1.0303030303030303</v>
      </c>
      <c r="I22" s="19" t="s">
        <v>32</v>
      </c>
      <c r="P22" s="16"/>
    </row>
    <row r="23" spans="2:16" x14ac:dyDescent="0.25">
      <c r="C23">
        <f>10*E17-C17*C17</f>
        <v>825</v>
      </c>
      <c r="I23" s="19" t="s">
        <v>33</v>
      </c>
    </row>
    <row r="24" spans="2:16" x14ac:dyDescent="0.25">
      <c r="G24" t="s">
        <v>7</v>
      </c>
      <c r="P24" s="16"/>
    </row>
    <row r="25" spans="2:16" ht="15.6" x14ac:dyDescent="0.25">
      <c r="B25" s="17" t="s">
        <v>39</v>
      </c>
      <c r="I25" s="2" t="s">
        <v>21</v>
      </c>
      <c r="J25" s="20">
        <f>RSQ(D7:D16,C7:C16)</f>
        <v>0.77091335894152802</v>
      </c>
      <c r="P25" s="16"/>
    </row>
    <row r="26" spans="2:16" x14ac:dyDescent="0.25">
      <c r="C26" s="17" t="s">
        <v>40</v>
      </c>
    </row>
    <row r="27" spans="2:16" x14ac:dyDescent="0.25">
      <c r="C27" s="21" t="s">
        <v>41</v>
      </c>
      <c r="D27" s="22"/>
      <c r="E27" s="23"/>
    </row>
    <row r="28" spans="2:16" x14ac:dyDescent="0.25">
      <c r="C28" s="35"/>
      <c r="D28" s="36"/>
      <c r="E28" s="36"/>
    </row>
    <row r="30" spans="2:16" x14ac:dyDescent="0.25">
      <c r="B30" s="4" t="s">
        <v>52</v>
      </c>
    </row>
    <row r="31" spans="2:16" ht="15.6" x14ac:dyDescent="0.25">
      <c r="B31" s="4" t="s">
        <v>34</v>
      </c>
    </row>
    <row r="32" spans="2:16" x14ac:dyDescent="0.25">
      <c r="B32" s="17" t="s">
        <v>15</v>
      </c>
    </row>
    <row r="33" spans="2:2" x14ac:dyDescent="0.25">
      <c r="B33" s="17" t="s">
        <v>25</v>
      </c>
    </row>
    <row r="34" spans="2:2" x14ac:dyDescent="0.25">
      <c r="B34" s="4" t="s">
        <v>26</v>
      </c>
    </row>
    <row r="35" spans="2:2" x14ac:dyDescent="0.25">
      <c r="B35" s="17" t="s">
        <v>35</v>
      </c>
    </row>
    <row r="36" spans="2:2" x14ac:dyDescent="0.25">
      <c r="B36" s="17" t="s">
        <v>36</v>
      </c>
    </row>
    <row r="37" spans="2:2" x14ac:dyDescent="0.25">
      <c r="B37" s="17" t="s">
        <v>37</v>
      </c>
    </row>
    <row r="38" spans="2:2" x14ac:dyDescent="0.25">
      <c r="B38" s="17" t="s">
        <v>38</v>
      </c>
    </row>
    <row r="60" spans="2:13" x14ac:dyDescent="0.25">
      <c r="B60" s="4" t="s">
        <v>54</v>
      </c>
    </row>
    <row r="61" spans="2:13" ht="39.6" x14ac:dyDescent="0.25">
      <c r="B61" s="4" t="s">
        <v>53</v>
      </c>
      <c r="J61" s="11" t="s">
        <v>8</v>
      </c>
      <c r="K61" s="11" t="s">
        <v>9</v>
      </c>
      <c r="L61" s="3" t="s">
        <v>10</v>
      </c>
      <c r="M61" s="3" t="s">
        <v>55</v>
      </c>
    </row>
    <row r="62" spans="2:13" x14ac:dyDescent="0.25">
      <c r="B62" s="17" t="s">
        <v>43</v>
      </c>
      <c r="J62" s="26"/>
      <c r="K62" s="27"/>
      <c r="L62" s="29" t="s">
        <v>42</v>
      </c>
      <c r="M62" s="28"/>
    </row>
    <row r="63" spans="2:13" x14ac:dyDescent="0.25">
      <c r="B63" s="17" t="s">
        <v>44</v>
      </c>
      <c r="I63" s="1">
        <v>1996</v>
      </c>
      <c r="J63" s="6">
        <v>1</v>
      </c>
      <c r="K63" s="14">
        <v>10</v>
      </c>
      <c r="L63" s="24">
        <f t="shared" ref="L63:L82" si="3">+$E$22*J63+$E$19</f>
        <v>11.563636363636363</v>
      </c>
      <c r="M63" s="12"/>
    </row>
    <row r="64" spans="2:13" x14ac:dyDescent="0.25">
      <c r="B64" s="17" t="s">
        <v>27</v>
      </c>
      <c r="I64" s="1">
        <v>1997</v>
      </c>
      <c r="J64" s="1">
        <v>2</v>
      </c>
      <c r="K64" s="15">
        <v>15</v>
      </c>
      <c r="L64" s="25">
        <f t="shared" si="3"/>
        <v>12.593939393939394</v>
      </c>
      <c r="M64" s="13"/>
    </row>
    <row r="65" spans="2:13" x14ac:dyDescent="0.25">
      <c r="B65" s="17" t="s">
        <v>28</v>
      </c>
      <c r="I65" s="1">
        <v>1998</v>
      </c>
      <c r="J65" s="1">
        <v>3</v>
      </c>
      <c r="K65" s="15">
        <v>12</v>
      </c>
      <c r="L65" s="25">
        <f t="shared" si="3"/>
        <v>13.624242424242425</v>
      </c>
      <c r="M65" s="13"/>
    </row>
    <row r="66" spans="2:13" x14ac:dyDescent="0.25">
      <c r="B66" s="17" t="s">
        <v>45</v>
      </c>
      <c r="I66" s="1">
        <v>1999</v>
      </c>
      <c r="J66" s="1">
        <v>4</v>
      </c>
      <c r="K66" s="15">
        <v>16</v>
      </c>
      <c r="L66" s="25">
        <f t="shared" si="3"/>
        <v>14.654545454545454</v>
      </c>
      <c r="M66" s="13"/>
    </row>
    <row r="67" spans="2:13" x14ac:dyDescent="0.25">
      <c r="B67" s="2" t="s">
        <v>0</v>
      </c>
      <c r="C67" t="s">
        <v>18</v>
      </c>
      <c r="H67" s="17" t="s">
        <v>7</v>
      </c>
      <c r="I67" s="1">
        <v>2000</v>
      </c>
      <c r="J67" s="1">
        <v>5</v>
      </c>
      <c r="K67" s="15">
        <v>18</v>
      </c>
      <c r="L67" s="25">
        <f t="shared" si="3"/>
        <v>15.684848484848484</v>
      </c>
      <c r="M67" s="13"/>
    </row>
    <row r="68" spans="2:13" x14ac:dyDescent="0.25">
      <c r="B68" s="4" t="s">
        <v>16</v>
      </c>
      <c r="C68" s="17" t="s">
        <v>46</v>
      </c>
      <c r="I68" s="1">
        <v>2001</v>
      </c>
      <c r="J68" s="1">
        <v>6</v>
      </c>
      <c r="K68" s="15">
        <v>15</v>
      </c>
      <c r="L68" s="25">
        <f t="shared" si="3"/>
        <v>16.715151515151515</v>
      </c>
      <c r="M68" s="13"/>
    </row>
    <row r="69" spans="2:13" x14ac:dyDescent="0.25">
      <c r="B69" s="4" t="s">
        <v>17</v>
      </c>
      <c r="C69" s="17" t="s">
        <v>47</v>
      </c>
      <c r="I69" s="1">
        <v>2002</v>
      </c>
      <c r="J69" s="1">
        <v>7</v>
      </c>
      <c r="K69" s="15">
        <v>16</v>
      </c>
      <c r="L69" s="25">
        <f t="shared" si="3"/>
        <v>17.745454545454546</v>
      </c>
      <c r="M69" s="13"/>
    </row>
    <row r="70" spans="2:13" x14ac:dyDescent="0.25">
      <c r="I70" s="1">
        <v>2003</v>
      </c>
      <c r="J70" s="1">
        <v>8</v>
      </c>
      <c r="K70" s="15">
        <v>18</v>
      </c>
      <c r="L70" s="25">
        <f t="shared" si="3"/>
        <v>18.775757575757574</v>
      </c>
      <c r="M70" s="13"/>
    </row>
    <row r="71" spans="2:13" x14ac:dyDescent="0.25">
      <c r="B71" t="s">
        <v>19</v>
      </c>
      <c r="I71" s="1">
        <v>2004</v>
      </c>
      <c r="J71" s="1">
        <v>9</v>
      </c>
      <c r="K71" s="15">
        <v>20</v>
      </c>
      <c r="L71" s="25">
        <f t="shared" si="3"/>
        <v>19.806060606060605</v>
      </c>
      <c r="M71" s="13"/>
    </row>
    <row r="72" spans="2:13" x14ac:dyDescent="0.25">
      <c r="I72" s="1">
        <v>2005</v>
      </c>
      <c r="J72" s="1">
        <v>10</v>
      </c>
      <c r="K72" s="15">
        <v>22</v>
      </c>
      <c r="L72" s="25">
        <f t="shared" si="3"/>
        <v>20.836363636363636</v>
      </c>
      <c r="M72" s="13"/>
    </row>
    <row r="73" spans="2:13" x14ac:dyDescent="0.25">
      <c r="I73" s="38">
        <v>2006</v>
      </c>
      <c r="J73" s="32">
        <v>11</v>
      </c>
      <c r="K73" s="33"/>
      <c r="L73" s="31">
        <f t="shared" si="3"/>
        <v>21.866666666666667</v>
      </c>
      <c r="M73" s="31">
        <f t="shared" ref="M73:M82" si="4">FORECAST(J73,$K$63:$K$72,$J$63:$J$72)</f>
        <v>21.866666666666667</v>
      </c>
    </row>
    <row r="74" spans="2:13" x14ac:dyDescent="0.25">
      <c r="I74" s="38">
        <v>2007</v>
      </c>
      <c r="J74" s="30">
        <v>12</v>
      </c>
      <c r="K74" s="33"/>
      <c r="L74" s="31">
        <f t="shared" si="3"/>
        <v>22.896969696969698</v>
      </c>
      <c r="M74" s="31">
        <f t="shared" si="4"/>
        <v>22.896969696969698</v>
      </c>
    </row>
    <row r="75" spans="2:13" x14ac:dyDescent="0.25">
      <c r="I75" s="38">
        <v>2008</v>
      </c>
      <c r="J75" s="30">
        <v>13</v>
      </c>
      <c r="K75" s="33"/>
      <c r="L75" s="31">
        <f t="shared" si="3"/>
        <v>23.927272727272729</v>
      </c>
      <c r="M75" s="31">
        <f t="shared" si="4"/>
        <v>23.927272727272729</v>
      </c>
    </row>
    <row r="76" spans="2:13" x14ac:dyDescent="0.25">
      <c r="I76" s="38">
        <v>2009</v>
      </c>
      <c r="J76" s="30">
        <v>14</v>
      </c>
      <c r="K76" s="33"/>
      <c r="L76" s="31">
        <f t="shared" si="3"/>
        <v>24.957575757575757</v>
      </c>
      <c r="M76" s="31">
        <f t="shared" si="4"/>
        <v>24.957575757575757</v>
      </c>
    </row>
    <row r="77" spans="2:13" x14ac:dyDescent="0.25">
      <c r="I77" s="38">
        <v>2010</v>
      </c>
      <c r="J77" s="30">
        <v>15</v>
      </c>
      <c r="K77" s="33"/>
      <c r="L77" s="31">
        <f t="shared" si="3"/>
        <v>25.987878787878785</v>
      </c>
      <c r="M77" s="31">
        <f t="shared" si="4"/>
        <v>25.987878787878785</v>
      </c>
    </row>
    <row r="78" spans="2:13" x14ac:dyDescent="0.25">
      <c r="I78" s="1">
        <v>2011</v>
      </c>
      <c r="J78" s="30">
        <v>16</v>
      </c>
      <c r="K78" s="33"/>
      <c r="L78" s="31">
        <f t="shared" si="3"/>
        <v>27.018181818181816</v>
      </c>
      <c r="M78" s="31">
        <f t="shared" si="4"/>
        <v>27.018181818181816</v>
      </c>
    </row>
    <row r="79" spans="2:13" x14ac:dyDescent="0.25">
      <c r="I79" s="1">
        <v>2012</v>
      </c>
      <c r="J79" s="30">
        <v>17</v>
      </c>
      <c r="K79" s="33"/>
      <c r="L79" s="31">
        <f t="shared" si="3"/>
        <v>28.048484848484847</v>
      </c>
      <c r="M79" s="31">
        <f t="shared" si="4"/>
        <v>28.048484848484847</v>
      </c>
    </row>
    <row r="80" spans="2:13" x14ac:dyDescent="0.25">
      <c r="I80" s="1">
        <v>2013</v>
      </c>
      <c r="J80" s="30">
        <v>18</v>
      </c>
      <c r="K80" s="33"/>
      <c r="L80" s="31">
        <f t="shared" si="3"/>
        <v>29.078787878787878</v>
      </c>
      <c r="M80" s="31">
        <f t="shared" si="4"/>
        <v>29.078787878787878</v>
      </c>
    </row>
    <row r="81" spans="9:13" x14ac:dyDescent="0.25">
      <c r="I81" s="1">
        <v>2014</v>
      </c>
      <c r="J81" s="30">
        <v>19</v>
      </c>
      <c r="K81" s="33"/>
      <c r="L81" s="31">
        <f t="shared" si="3"/>
        <v>30.109090909090909</v>
      </c>
      <c r="M81" s="31">
        <f t="shared" si="4"/>
        <v>30.109090909090909</v>
      </c>
    </row>
    <row r="82" spans="9:13" x14ac:dyDescent="0.25">
      <c r="I82" s="1">
        <v>2015</v>
      </c>
      <c r="J82" s="30">
        <v>20</v>
      </c>
      <c r="K82" s="33"/>
      <c r="L82" s="31">
        <f t="shared" si="3"/>
        <v>31.139393939393941</v>
      </c>
      <c r="M82" s="31">
        <f t="shared" si="4"/>
        <v>31.139393939393941</v>
      </c>
    </row>
    <row r="83" spans="9:13" x14ac:dyDescent="0.25">
      <c r="I83" s="1">
        <v>2016</v>
      </c>
      <c r="J83" s="30">
        <v>21</v>
      </c>
      <c r="K83" s="33"/>
      <c r="L83" s="31">
        <f t="shared" ref="L83:L90" si="5">+$E$22*J83+$E$19</f>
        <v>32.169696969696972</v>
      </c>
      <c r="M83" s="31">
        <f t="shared" ref="M83:M90" si="6">FORECAST(J83,$K$63:$K$72,$J$63:$J$72)</f>
        <v>32.169696969696972</v>
      </c>
    </row>
    <row r="84" spans="9:13" x14ac:dyDescent="0.25">
      <c r="I84" s="1">
        <v>2017</v>
      </c>
      <c r="J84" s="30">
        <v>22</v>
      </c>
      <c r="K84" s="33"/>
      <c r="L84" s="31">
        <f t="shared" si="5"/>
        <v>33.199999999999996</v>
      </c>
      <c r="M84" s="31">
        <f t="shared" si="6"/>
        <v>33.199999999999996</v>
      </c>
    </row>
    <row r="85" spans="9:13" x14ac:dyDescent="0.25">
      <c r="I85" s="1">
        <v>2018</v>
      </c>
      <c r="J85" s="30">
        <v>23</v>
      </c>
      <c r="K85" s="33"/>
      <c r="L85" s="31">
        <f t="shared" si="5"/>
        <v>34.230303030303027</v>
      </c>
      <c r="M85" s="31">
        <f t="shared" si="6"/>
        <v>34.230303030303027</v>
      </c>
    </row>
    <row r="86" spans="9:13" x14ac:dyDescent="0.25">
      <c r="I86" s="37">
        <v>2019</v>
      </c>
      <c r="J86" s="30">
        <v>24</v>
      </c>
      <c r="K86" s="33"/>
      <c r="L86" s="31">
        <f t="shared" si="5"/>
        <v>35.260606060606058</v>
      </c>
      <c r="M86" s="31">
        <f t="shared" si="6"/>
        <v>35.260606060606058</v>
      </c>
    </row>
    <row r="87" spans="9:13" x14ac:dyDescent="0.25">
      <c r="I87" s="37">
        <v>2020</v>
      </c>
      <c r="J87" s="30">
        <v>25</v>
      </c>
      <c r="K87" s="33"/>
      <c r="L87" s="31">
        <f t="shared" si="5"/>
        <v>36.290909090909089</v>
      </c>
      <c r="M87" s="31">
        <f t="shared" si="6"/>
        <v>36.290909090909089</v>
      </c>
    </row>
    <row r="88" spans="9:13" x14ac:dyDescent="0.25">
      <c r="I88" s="37">
        <v>2021</v>
      </c>
      <c r="J88" s="30">
        <v>26</v>
      </c>
      <c r="K88" s="33"/>
      <c r="L88" s="31">
        <f t="shared" si="5"/>
        <v>37.32121212121212</v>
      </c>
      <c r="M88" s="31">
        <f t="shared" si="6"/>
        <v>37.32121212121212</v>
      </c>
    </row>
    <row r="89" spans="9:13" x14ac:dyDescent="0.25">
      <c r="I89" s="37">
        <v>2022</v>
      </c>
      <c r="J89" s="30">
        <v>27</v>
      </c>
      <c r="K89" s="33"/>
      <c r="L89" s="31">
        <f t="shared" si="5"/>
        <v>38.351515151515152</v>
      </c>
      <c r="M89" s="31">
        <f t="shared" si="6"/>
        <v>38.351515151515152</v>
      </c>
    </row>
    <row r="90" spans="9:13" x14ac:dyDescent="0.25">
      <c r="I90" s="37">
        <v>2023</v>
      </c>
      <c r="J90" s="30">
        <v>28</v>
      </c>
      <c r="K90" s="33"/>
      <c r="L90" s="31">
        <f t="shared" si="5"/>
        <v>39.381818181818183</v>
      </c>
      <c r="M90" s="31">
        <f t="shared" si="6"/>
        <v>39.381818181818183</v>
      </c>
    </row>
    <row r="91" spans="9:13" x14ac:dyDescent="0.25">
      <c r="I91" s="1">
        <v>2024</v>
      </c>
      <c r="J91" s="30">
        <v>29</v>
      </c>
      <c r="K91" s="33"/>
      <c r="L91" s="31">
        <f t="shared" ref="L91" si="7">+$E$22*J91+$E$19</f>
        <v>40.412121212121214</v>
      </c>
      <c r="M91" s="31">
        <f t="shared" ref="M91" si="8">FORECAST(J91,$K$63:$K$72,$J$63:$J$72)</f>
        <v>40.412121212121214</v>
      </c>
    </row>
  </sheetData>
  <phoneticPr fontId="6" type="noConversion"/>
  <pageMargins left="0.75" right="0.75" top="1" bottom="1" header="0" footer="0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Reg_Line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JPAZ</dc:creator>
  <cp:lastModifiedBy>Christopher Pinedo</cp:lastModifiedBy>
  <cp:lastPrinted>2009-03-24T20:13:24Z</cp:lastPrinted>
  <dcterms:created xsi:type="dcterms:W3CDTF">2009-03-24T03:25:38Z</dcterms:created>
  <dcterms:modified xsi:type="dcterms:W3CDTF">2025-04-23T16:00:07Z</dcterms:modified>
</cp:coreProperties>
</file>