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15" activeTab="5"/>
  </bookViews>
  <sheets>
    <sheet name="Bawahan Pasar" sheetId="1" r:id="rId1"/>
    <sheet name="Mandi Kapau Timur" sheetId="2" r:id="rId2"/>
    <sheet name="Sungai Besar" sheetId="3" r:id="rId3"/>
    <sheet name="Tungkaran" sheetId="4" r:id="rId4"/>
    <sheet name="Bincau Muara" sheetId="5" r:id="rId5"/>
    <sheet name="Keladan Baru" sheetId="6" r:id="rId6"/>
  </sheets>
  <calcPr calcId="144525"/>
</workbook>
</file>

<file path=xl/sharedStrings.xml><?xml version="1.0" encoding="utf-8"?>
<sst xmlns="http://schemas.openxmlformats.org/spreadsheetml/2006/main" count="474" uniqueCount="61">
  <si>
    <t>Data Desa Bawahan Pasar 2013-1 [sheet Pola Konsumsi]</t>
  </si>
  <si>
    <t>kkal/kap/hari</t>
  </si>
  <si>
    <t>1.</t>
  </si>
  <si>
    <t>Padi-padian</t>
  </si>
  <si>
    <t>Beras</t>
  </si>
  <si>
    <t>No</t>
  </si>
  <si>
    <t>Kelompok Pangan</t>
  </si>
  <si>
    <t>Perhitungan Skor Pola Pangan Harapan (PPH)</t>
  </si>
  <si>
    <t>Jagung</t>
  </si>
  <si>
    <t>Terigu</t>
  </si>
  <si>
    <t>Kalori</t>
  </si>
  <si>
    <t>%</t>
  </si>
  <si>
    <t>% AKE*)</t>
  </si>
  <si>
    <t>Bobot</t>
  </si>
  <si>
    <t>Skor Aktual</t>
  </si>
  <si>
    <t>Skor AKE</t>
  </si>
  <si>
    <t>Skor Maks</t>
  </si>
  <si>
    <t>Gap Skor AKE dan Skor Maksimal</t>
  </si>
  <si>
    <t>Skor PPH</t>
  </si>
  <si>
    <t>2.</t>
  </si>
  <si>
    <t>Umbi-umbian</t>
  </si>
  <si>
    <t>Ubi Kayu</t>
  </si>
  <si>
    <t>Ubi Jalar</t>
  </si>
  <si>
    <t>Kentang</t>
  </si>
  <si>
    <t>Umbi lain</t>
  </si>
  <si>
    <t>3.</t>
  </si>
  <si>
    <t>Pangan Hewani</t>
  </si>
  <si>
    <t>Ikan</t>
  </si>
  <si>
    <t>4.</t>
  </si>
  <si>
    <t>Minyak dan Lemak</t>
  </si>
  <si>
    <t>Daging Ruminansia</t>
  </si>
  <si>
    <t>5.</t>
  </si>
  <si>
    <t>Buah/Biji Berminyak</t>
  </si>
  <si>
    <t>Daging Unggas</t>
  </si>
  <si>
    <t>6.</t>
  </si>
  <si>
    <t>Kacang-kacangan</t>
  </si>
  <si>
    <t>Telur</t>
  </si>
  <si>
    <t>7.</t>
  </si>
  <si>
    <t>Gula</t>
  </si>
  <si>
    <t>Susu</t>
  </si>
  <si>
    <t>8.</t>
  </si>
  <si>
    <t>Sayur dan Buah</t>
  </si>
  <si>
    <t>Minyak kelapa</t>
  </si>
  <si>
    <t>9.</t>
  </si>
  <si>
    <t>Lain-lain</t>
  </si>
  <si>
    <t>Minyak sawit</t>
  </si>
  <si>
    <t>Minyak lain</t>
  </si>
  <si>
    <t xml:space="preserve">Total </t>
  </si>
  <si>
    <t>Kelapa</t>
  </si>
  <si>
    <t>Kemiri</t>
  </si>
  <si>
    <t>Keterangan =</t>
  </si>
  <si>
    <t xml:space="preserve"> Kkal/Kap/Hari</t>
  </si>
  <si>
    <t>Biji bunga matahari</t>
  </si>
  <si>
    <t>*) Angka Kecukupan Energi (AKE) :</t>
  </si>
  <si>
    <t>Kacang Tanah</t>
  </si>
  <si>
    <t>Kacang Kedelai</t>
  </si>
  <si>
    <t>Kacang Hijau</t>
  </si>
  <si>
    <t>Kacang Merah</t>
  </si>
  <si>
    <t>n/a</t>
  </si>
  <si>
    <t>(lihat daftar dibagian buah dan sayur)</t>
  </si>
  <si>
    <t>Sagu</t>
  </si>
</sst>
</file>

<file path=xl/styles.xml><?xml version="1.0" encoding="utf-8"?>
<styleSheet xmlns="http://schemas.openxmlformats.org/spreadsheetml/2006/main">
  <numFmts count="8">
    <numFmt numFmtId="176" formatCode="_(* #,##0.00_);_(* \(#,##0.00\);_(* &quot;-&quot;??_);_(@_)"/>
    <numFmt numFmtId="177" formatCode="#,##0.000"/>
    <numFmt numFmtId="178" formatCode="_(* #,##0_);_(* \(#,##0\);_(* &quot;-&quot;_);_(@_)"/>
    <numFmt numFmtId="179" formatCode="_-&quot;Rp&quot;* #,##0_-;\-&quot;Rp&quot;* #,##0_-;_-&quot;Rp&quot;* &quot;-&quot;??_-;_-@_-"/>
    <numFmt numFmtId="180" formatCode="_-&quot;Rp&quot;* #,##0.00_-;\-&quot;Rp&quot;* #,##0.00_-;_-&quot;Rp&quot;* &quot;-&quot;??_-;_-@_-"/>
    <numFmt numFmtId="181" formatCode="0.0"/>
    <numFmt numFmtId="182" formatCode="#,##0.0"/>
    <numFmt numFmtId="183" formatCode="#,##0.0000"/>
  </numFmts>
  <fonts count="25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9"/>
      <color theme="1"/>
      <name val="Arial"/>
      <charset val="134"/>
    </font>
    <font>
      <sz val="9"/>
      <name val="Arial"/>
      <charset val="134"/>
    </font>
    <font>
      <b/>
      <sz val="9"/>
      <name val="Arial"/>
      <charset val="134"/>
    </font>
    <font>
      <b/>
      <sz val="9"/>
      <color rgb="FFFF0000"/>
      <name val="Arial"/>
      <charset val="134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11" fillId="6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5" borderId="5" applyNumberFormat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0" fillId="8" borderId="6" applyNumberFormat="0" applyFont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1" fillId="22" borderId="8" applyNumberFormat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8" fillId="4" borderId="3" applyNumberForma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3" fillId="4" borderId="8" applyNumberForma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Alignment="1"/>
    <xf numFmtId="0" fontId="2" fillId="0" borderId="0" xfId="0" applyFont="1" applyFill="1" applyAlignment="1"/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1" fontId="3" fillId="2" borderId="1" xfId="0" applyNumberFormat="1" applyFont="1" applyFill="1" applyBorder="1" applyAlignment="1"/>
    <xf numFmtId="0" fontId="1" fillId="0" borderId="0" xfId="0" applyFont="1" applyFill="1" applyBorder="1" applyAlignment="1"/>
    <xf numFmtId="1" fontId="3" fillId="2" borderId="1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/>
    </xf>
    <xf numFmtId="177" fontId="3" fillId="0" borderId="0" xfId="0" applyNumberFormat="1" applyFont="1" applyFill="1" applyBorder="1" applyAlignment="1">
      <alignment horizontal="right"/>
    </xf>
    <xf numFmtId="181" fontId="4" fillId="0" borderId="0" xfId="0" applyNumberFormat="1" applyFont="1" applyFill="1" applyBorder="1" applyAlignment="1">
      <alignment horizontal="right"/>
    </xf>
    <xf numFmtId="182" fontId="3" fillId="0" borderId="0" xfId="0" applyNumberFormat="1" applyFont="1" applyFill="1" applyBorder="1" applyAlignment="1">
      <alignment horizontal="right"/>
    </xf>
    <xf numFmtId="0" fontId="2" fillId="0" borderId="0" xfId="0" applyFont="1" applyFill="1" applyAlignment="1">
      <alignment horizontal="center" wrapText="1"/>
    </xf>
    <xf numFmtId="183" fontId="3" fillId="0" borderId="0" xfId="0" applyNumberFormat="1" applyFont="1" applyFill="1" applyBorder="1" applyAlignment="1">
      <alignment horizontal="right"/>
    </xf>
    <xf numFmtId="182" fontId="4" fillId="0" borderId="0" xfId="0" applyNumberFormat="1" applyFont="1" applyFill="1" applyBorder="1" applyAlignment="1">
      <alignment horizontal="right"/>
    </xf>
    <xf numFmtId="0" fontId="5" fillId="0" borderId="0" xfId="0" applyFont="1" applyFill="1" applyAlignment="1"/>
    <xf numFmtId="0" fontId="3" fillId="0" borderId="0" xfId="0" applyFont="1" applyFill="1" applyBorder="1" applyAlignment="1" quotePrefix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workbookViewId="0">
      <selection activeCell="L21" sqref="L21"/>
    </sheetView>
  </sheetViews>
  <sheetFormatPr defaultColWidth="8.88888888888889" defaultRowHeight="14.4"/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6" t="s">
        <v>2</v>
      </c>
      <c r="B4" s="4" t="s">
        <v>3</v>
      </c>
      <c r="C4" s="2" t="s">
        <v>4</v>
      </c>
      <c r="D4" s="7">
        <v>612.675857142857</v>
      </c>
      <c r="E4" s="2">
        <f>SUM(D4:D6)</f>
        <v>672.55365952381</v>
      </c>
      <c r="F4" s="1"/>
      <c r="G4" s="1"/>
      <c r="H4" s="2" t="s">
        <v>5</v>
      </c>
      <c r="I4" s="2" t="s">
        <v>6</v>
      </c>
      <c r="J4" s="8" t="s">
        <v>7</v>
      </c>
      <c r="K4" s="8"/>
      <c r="L4" s="8"/>
      <c r="M4" s="8"/>
      <c r="N4" s="8"/>
      <c r="O4" s="8"/>
      <c r="P4" s="8"/>
      <c r="Q4" s="8"/>
      <c r="R4" s="8"/>
    </row>
    <row r="5" spans="1:18">
      <c r="A5" s="3"/>
      <c r="B5" s="4"/>
      <c r="C5" s="2" t="s">
        <v>8</v>
      </c>
      <c r="D5" s="7">
        <v>15.5806</v>
      </c>
      <c r="E5" s="2"/>
      <c r="F5" s="1"/>
      <c r="G5" s="1"/>
      <c r="H5" s="2"/>
      <c r="I5" s="2"/>
      <c r="J5" s="8"/>
      <c r="K5" s="8"/>
      <c r="L5" s="8"/>
      <c r="M5" s="8"/>
      <c r="N5" s="8"/>
      <c r="O5" s="8"/>
      <c r="P5" s="8"/>
      <c r="Q5" s="8"/>
      <c r="R5" s="8"/>
    </row>
    <row r="6" spans="1:18">
      <c r="A6" s="6"/>
      <c r="B6" s="6"/>
      <c r="C6" s="2" t="s">
        <v>9</v>
      </c>
      <c r="D6" s="7">
        <v>44.2972023809524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2" t="s">
        <v>17</v>
      </c>
      <c r="R6" s="2" t="s">
        <v>18</v>
      </c>
    </row>
    <row r="7" spans="1:18">
      <c r="A7" s="16" t="s">
        <v>19</v>
      </c>
      <c r="B7" s="4" t="s">
        <v>20</v>
      </c>
      <c r="C7" s="2" t="s">
        <v>21</v>
      </c>
      <c r="D7" s="7">
        <v>33.0910714285714</v>
      </c>
      <c r="E7" s="2">
        <f>SUM(D7:D10)</f>
        <v>49.7615547619048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2"/>
      <c r="R7" s="2"/>
    </row>
    <row r="8" spans="1:18">
      <c r="A8" s="1"/>
      <c r="B8" s="1"/>
      <c r="C8" s="2" t="s">
        <v>22</v>
      </c>
      <c r="D8" s="7">
        <v>13.4759</v>
      </c>
      <c r="E8" s="2"/>
      <c r="F8" s="1"/>
      <c r="G8" s="1"/>
      <c r="H8" s="2" t="s">
        <v>2</v>
      </c>
      <c r="I8" s="2" t="s">
        <v>3</v>
      </c>
      <c r="J8" s="2">
        <f>E4</f>
        <v>672.55365952381</v>
      </c>
      <c r="K8" s="9">
        <f>J8/J18*100</f>
        <v>48.2044142478382</v>
      </c>
      <c r="L8" s="10">
        <f>J8/J20*100</f>
        <v>33.6276829761905</v>
      </c>
      <c r="M8" s="11">
        <v>0.5</v>
      </c>
      <c r="N8" s="9">
        <f t="shared" ref="N8:N16" si="0">K8*M8</f>
        <v>24.1022071239191</v>
      </c>
      <c r="O8" s="9">
        <f t="shared" ref="O8:O16" si="1">L8*M8</f>
        <v>16.8138414880952</v>
      </c>
      <c r="P8" s="11">
        <v>25</v>
      </c>
      <c r="Q8" s="13">
        <f t="shared" ref="Q8:Q16" si="2">O8-P8</f>
        <v>-8.18615851190476</v>
      </c>
      <c r="R8" s="14">
        <f t="shared" ref="R8:R16" si="3">IF(O8&gt;P8,P8,O8)</f>
        <v>16.8138414880952</v>
      </c>
    </row>
    <row r="9" spans="1:18">
      <c r="A9" s="1"/>
      <c r="B9" s="1"/>
      <c r="C9" s="2" t="s">
        <v>23</v>
      </c>
      <c r="D9" s="7">
        <v>1.17583333333333</v>
      </c>
      <c r="E9" s="2"/>
      <c r="F9" s="1"/>
      <c r="G9" s="1"/>
      <c r="H9" s="2" t="s">
        <v>19</v>
      </c>
      <c r="I9" s="2" t="s">
        <v>20</v>
      </c>
      <c r="J9" s="2">
        <f>E7</f>
        <v>49.7615547619048</v>
      </c>
      <c r="K9" s="9">
        <f>J9/J18*100</f>
        <v>3.56659511905373</v>
      </c>
      <c r="L9" s="10">
        <f>J9/J20*100</f>
        <v>2.48807773809524</v>
      </c>
      <c r="M9" s="2">
        <v>0.5</v>
      </c>
      <c r="N9" s="9">
        <f t="shared" si="0"/>
        <v>1.78329755952687</v>
      </c>
      <c r="O9" s="9">
        <f t="shared" si="1"/>
        <v>1.24403886904762</v>
      </c>
      <c r="P9" s="2">
        <v>2.5</v>
      </c>
      <c r="Q9" s="13">
        <f t="shared" si="2"/>
        <v>-1.25596113095238</v>
      </c>
      <c r="R9" s="14">
        <f t="shared" si="3"/>
        <v>1.24403886904762</v>
      </c>
    </row>
    <row r="10" spans="1:18">
      <c r="A10" s="1"/>
      <c r="B10" s="1"/>
      <c r="C10" s="2" t="s">
        <v>24</v>
      </c>
      <c r="D10" s="7">
        <v>2.01875</v>
      </c>
      <c r="E10" s="2"/>
      <c r="F10" s="1"/>
      <c r="G10" s="1"/>
      <c r="H10" s="2" t="s">
        <v>25</v>
      </c>
      <c r="I10" s="2" t="s">
        <v>26</v>
      </c>
      <c r="J10" s="2">
        <f>E11</f>
        <v>188.260337857143</v>
      </c>
      <c r="K10" s="9">
        <f>J10/J18*100</f>
        <v>13.4933163830066</v>
      </c>
      <c r="L10" s="10">
        <f>J10/J20*100</f>
        <v>9.41301689285715</v>
      </c>
      <c r="M10" s="2">
        <v>2</v>
      </c>
      <c r="N10" s="9">
        <f t="shared" si="0"/>
        <v>26.9866327660133</v>
      </c>
      <c r="O10" s="9">
        <f t="shared" si="1"/>
        <v>18.8260337857143</v>
      </c>
      <c r="P10" s="2">
        <v>24</v>
      </c>
      <c r="Q10" s="13">
        <f t="shared" si="2"/>
        <v>-5.17396621428571</v>
      </c>
      <c r="R10" s="14">
        <f t="shared" si="3"/>
        <v>18.8260337857143</v>
      </c>
    </row>
    <row r="11" spans="1:18">
      <c r="A11" s="16" t="s">
        <v>25</v>
      </c>
      <c r="B11" s="4" t="s">
        <v>26</v>
      </c>
      <c r="C11" s="2" t="s">
        <v>27</v>
      </c>
      <c r="D11" s="7">
        <v>104.427717857143</v>
      </c>
      <c r="E11" s="2">
        <f>SUM(D11:D15)</f>
        <v>188.260337857143</v>
      </c>
      <c r="F11" s="1"/>
      <c r="G11" s="1"/>
      <c r="H11" s="2" t="s">
        <v>28</v>
      </c>
      <c r="I11" s="2" t="s">
        <v>29</v>
      </c>
      <c r="J11" s="2">
        <f>E16</f>
        <v>266.987047619048</v>
      </c>
      <c r="K11" s="9">
        <f>J11/J18*100</f>
        <v>19.1359515482352</v>
      </c>
      <c r="L11" s="10">
        <f>J11/J20*100</f>
        <v>13.3493523809524</v>
      </c>
      <c r="M11" s="2">
        <v>0.5</v>
      </c>
      <c r="N11" s="9">
        <f t="shared" si="0"/>
        <v>9.56797577411759</v>
      </c>
      <c r="O11" s="9">
        <f t="shared" si="1"/>
        <v>6.67467619047619</v>
      </c>
      <c r="P11" s="2">
        <v>5</v>
      </c>
      <c r="Q11" s="13">
        <f t="shared" si="2"/>
        <v>1.67467619047619</v>
      </c>
      <c r="R11" s="14">
        <f t="shared" si="3"/>
        <v>5</v>
      </c>
    </row>
    <row r="12" spans="1:18">
      <c r="A12" s="6"/>
      <c r="B12" s="6"/>
      <c r="C12" s="2" t="s">
        <v>30</v>
      </c>
      <c r="D12" s="7">
        <v>7.74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9">
        <f>J12/J18*100</f>
        <v>0</v>
      </c>
      <c r="L12" s="10">
        <f>J12/J20*100</f>
        <v>0</v>
      </c>
      <c r="M12" s="2">
        <v>0.5</v>
      </c>
      <c r="N12" s="9">
        <f t="shared" si="0"/>
        <v>0</v>
      </c>
      <c r="O12" s="9">
        <f t="shared" si="1"/>
        <v>0</v>
      </c>
      <c r="P12" s="2">
        <v>1</v>
      </c>
      <c r="Q12" s="13">
        <f t="shared" si="2"/>
        <v>-1</v>
      </c>
      <c r="R12" s="14">
        <f t="shared" si="3"/>
        <v>0</v>
      </c>
    </row>
    <row r="13" spans="1:18">
      <c r="A13" s="6"/>
      <c r="B13" s="6"/>
      <c r="C13" s="2" t="s">
        <v>33</v>
      </c>
      <c r="D13" s="7">
        <v>25.2480628571429</v>
      </c>
      <c r="E13" s="2"/>
      <c r="F13" s="1"/>
      <c r="G13" s="1"/>
      <c r="H13" s="2" t="s">
        <v>34</v>
      </c>
      <c r="I13" s="2" t="s">
        <v>35</v>
      </c>
      <c r="J13" s="2">
        <f>E22</f>
        <v>125.649166666667</v>
      </c>
      <c r="K13" s="9">
        <f>J13/J18*100</f>
        <v>9.00574161500231</v>
      </c>
      <c r="L13" s="10">
        <f>J13/J20*100</f>
        <v>6.28245833333333</v>
      </c>
      <c r="M13" s="2">
        <v>2</v>
      </c>
      <c r="N13" s="9">
        <f t="shared" si="0"/>
        <v>18.0114832300046</v>
      </c>
      <c r="O13" s="9">
        <f t="shared" si="1"/>
        <v>12.5649166666667</v>
      </c>
      <c r="P13" s="2">
        <v>10</v>
      </c>
      <c r="Q13" s="13">
        <f t="shared" si="2"/>
        <v>2.56491666666667</v>
      </c>
      <c r="R13" s="14">
        <f t="shared" si="3"/>
        <v>10</v>
      </c>
    </row>
    <row r="14" spans="1:18">
      <c r="A14" s="6"/>
      <c r="B14" s="6"/>
      <c r="C14" s="2" t="s">
        <v>36</v>
      </c>
      <c r="D14" s="7">
        <v>36.5645571428571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9">
        <f>J14/J18*100</f>
        <v>0</v>
      </c>
      <c r="L14" s="10">
        <f>J14/J20*100</f>
        <v>0</v>
      </c>
      <c r="M14" s="2">
        <v>0.5</v>
      </c>
      <c r="N14" s="9">
        <f t="shared" si="0"/>
        <v>0</v>
      </c>
      <c r="O14" s="9">
        <f t="shared" si="1"/>
        <v>0</v>
      </c>
      <c r="P14" s="2">
        <v>2.5</v>
      </c>
      <c r="Q14" s="13">
        <f t="shared" si="2"/>
        <v>-2.5</v>
      </c>
      <c r="R14" s="14">
        <f t="shared" si="3"/>
        <v>0</v>
      </c>
    </row>
    <row r="15" spans="1:18">
      <c r="A15" s="6"/>
      <c r="B15" s="6"/>
      <c r="C15" s="2" t="s">
        <v>39</v>
      </c>
      <c r="D15" s="7">
        <v>14.28</v>
      </c>
      <c r="E15" s="2"/>
      <c r="F15" s="1"/>
      <c r="G15" s="1"/>
      <c r="H15" s="2" t="s">
        <v>40</v>
      </c>
      <c r="I15" s="2" t="s">
        <v>41</v>
      </c>
      <c r="J15" s="2">
        <f t="shared" si="4"/>
        <v>92</v>
      </c>
      <c r="K15" s="9">
        <f>J15/J18*100</f>
        <v>6.59398108686392</v>
      </c>
      <c r="L15" s="10">
        <f>J15/J20*100</f>
        <v>4.6</v>
      </c>
      <c r="M15" s="2">
        <v>5</v>
      </c>
      <c r="N15" s="9">
        <f t="shared" si="0"/>
        <v>32.9699054343196</v>
      </c>
      <c r="O15" s="9">
        <f t="shared" si="1"/>
        <v>23</v>
      </c>
      <c r="P15" s="2">
        <v>30</v>
      </c>
      <c r="Q15" s="13">
        <f t="shared" si="2"/>
        <v>-7</v>
      </c>
      <c r="R15" s="14">
        <f t="shared" si="3"/>
        <v>23</v>
      </c>
    </row>
    <row r="16" spans="1:18">
      <c r="A16" s="16" t="s">
        <v>28</v>
      </c>
      <c r="B16" s="4" t="s">
        <v>29</v>
      </c>
      <c r="C16" s="2" t="s">
        <v>42</v>
      </c>
      <c r="D16" s="5">
        <v>252.155</v>
      </c>
      <c r="E16" s="2">
        <f>SUM(D16:D19)</f>
        <v>266.987047619048</v>
      </c>
      <c r="F16" s="1"/>
      <c r="G16" s="1"/>
      <c r="H16" s="2" t="s">
        <v>43</v>
      </c>
      <c r="I16" s="2" t="s">
        <v>44</v>
      </c>
      <c r="J16" s="2">
        <f t="shared" si="4"/>
        <v>0</v>
      </c>
      <c r="K16" s="9">
        <f>J16/J18*100</f>
        <v>0</v>
      </c>
      <c r="L16" s="10">
        <f>J16/J20*100</f>
        <v>0</v>
      </c>
      <c r="M16" s="2">
        <v>0</v>
      </c>
      <c r="N16" s="9">
        <f t="shared" si="0"/>
        <v>0</v>
      </c>
      <c r="O16" s="9">
        <f t="shared" si="1"/>
        <v>0</v>
      </c>
      <c r="P16" s="2">
        <v>0</v>
      </c>
      <c r="Q16" s="13">
        <f t="shared" si="2"/>
        <v>0</v>
      </c>
      <c r="R16" s="14">
        <f t="shared" si="3"/>
        <v>0</v>
      </c>
    </row>
    <row r="17" spans="1:18">
      <c r="A17" s="6"/>
      <c r="B17" s="6"/>
      <c r="C17" s="2" t="s">
        <v>45</v>
      </c>
      <c r="D17" s="5">
        <v>0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1395.21176642857</v>
      </c>
      <c r="K18" s="2">
        <f t="shared" si="5"/>
        <v>100</v>
      </c>
      <c r="L18" s="2">
        <f t="shared" si="5"/>
        <v>69.7605883214286</v>
      </c>
      <c r="M18" s="2"/>
      <c r="N18" s="2">
        <f t="shared" ref="N18:P18" si="6">SUM(N8:N16)</f>
        <v>113.421501887901</v>
      </c>
      <c r="O18" s="2">
        <f t="shared" si="6"/>
        <v>79.123507</v>
      </c>
      <c r="P18" s="2">
        <f t="shared" si="6"/>
        <v>100</v>
      </c>
      <c r="Q18" s="2"/>
      <c r="R18" s="15">
        <f>SUM(R8:R16)</f>
        <v>74.8839141428572</v>
      </c>
    </row>
    <row r="19" spans="1:18">
      <c r="A19" s="6"/>
      <c r="B19" s="6"/>
      <c r="C19" s="2" t="s">
        <v>48</v>
      </c>
      <c r="D19" s="5">
        <v>14.8320476190476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6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6" t="s">
        <v>34</v>
      </c>
      <c r="B22" s="4" t="s">
        <v>35</v>
      </c>
      <c r="C22" s="2" t="s">
        <v>54</v>
      </c>
      <c r="D22" s="7">
        <v>22.6</v>
      </c>
      <c r="E22" s="2">
        <f>SUM(D22:D25)</f>
        <v>125.649166666667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7">
        <v>47.2679166666667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7">
        <v>0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7">
        <v>55.78125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6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6" t="s">
        <v>40</v>
      </c>
      <c r="B27" s="4" t="s">
        <v>41</v>
      </c>
      <c r="C27" s="2" t="s">
        <v>59</v>
      </c>
      <c r="D27" s="2">
        <v>92</v>
      </c>
      <c r="E27" s="2">
        <v>92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6" t="s">
        <v>43</v>
      </c>
      <c r="B28" s="4" t="s">
        <v>44</v>
      </c>
      <c r="C28" s="2" t="s">
        <v>60</v>
      </c>
      <c r="D28" s="7">
        <v>0</v>
      </c>
      <c r="E28" s="7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workbookViewId="0">
      <selection activeCell="G25" sqref="G25"/>
    </sheetView>
  </sheetViews>
  <sheetFormatPr defaultColWidth="8.88888888888889" defaultRowHeight="14.4"/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6" t="s">
        <v>2</v>
      </c>
      <c r="B4" s="4" t="s">
        <v>3</v>
      </c>
      <c r="C4" s="2" t="s">
        <v>4</v>
      </c>
      <c r="D4" s="7">
        <v>617.852380952381</v>
      </c>
      <c r="E4" s="2">
        <f>SUM(D4:D6)</f>
        <v>694.8296</v>
      </c>
      <c r="F4" s="1"/>
      <c r="G4" s="1"/>
      <c r="H4" s="2" t="s">
        <v>5</v>
      </c>
      <c r="I4" s="2" t="s">
        <v>6</v>
      </c>
      <c r="J4" s="8" t="s">
        <v>7</v>
      </c>
      <c r="K4" s="8"/>
      <c r="L4" s="8"/>
      <c r="M4" s="8"/>
      <c r="N4" s="8"/>
      <c r="O4" s="8"/>
      <c r="P4" s="8"/>
      <c r="Q4" s="8"/>
      <c r="R4" s="8"/>
    </row>
    <row r="5" spans="1:18">
      <c r="A5" s="3"/>
      <c r="B5" s="4"/>
      <c r="C5" s="2" t="s">
        <v>8</v>
      </c>
      <c r="D5" s="7">
        <v>5.9731</v>
      </c>
      <c r="E5" s="2"/>
      <c r="F5" s="1"/>
      <c r="G5" s="1"/>
      <c r="H5" s="2"/>
      <c r="I5" s="2"/>
      <c r="J5" s="8"/>
      <c r="K5" s="8"/>
      <c r="L5" s="8"/>
      <c r="M5" s="8"/>
      <c r="N5" s="8"/>
      <c r="O5" s="8"/>
      <c r="P5" s="8"/>
      <c r="Q5" s="8"/>
      <c r="R5" s="8"/>
    </row>
    <row r="6" spans="1:18">
      <c r="A6" s="6"/>
      <c r="B6" s="6"/>
      <c r="C6" s="2" t="s">
        <v>9</v>
      </c>
      <c r="D6" s="7">
        <v>71.0041190476191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2" t="s">
        <v>17</v>
      </c>
      <c r="R6" s="2" t="s">
        <v>18</v>
      </c>
    </row>
    <row r="7" spans="1:18">
      <c r="A7" s="16" t="s">
        <v>19</v>
      </c>
      <c r="B7" s="4" t="s">
        <v>20</v>
      </c>
      <c r="C7" s="2" t="s">
        <v>21</v>
      </c>
      <c r="D7" s="7">
        <v>0.875</v>
      </c>
      <c r="E7" s="2">
        <f>SUM(D7:D10)</f>
        <v>6.799175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2"/>
      <c r="R7" s="2"/>
    </row>
    <row r="8" spans="1:18">
      <c r="A8" s="1"/>
      <c r="B8" s="1"/>
      <c r="C8" s="2" t="s">
        <v>22</v>
      </c>
      <c r="D8" s="7">
        <v>4.7601</v>
      </c>
      <c r="E8" s="2"/>
      <c r="F8" s="1"/>
      <c r="G8" s="1"/>
      <c r="H8" s="2" t="s">
        <v>2</v>
      </c>
      <c r="I8" s="2" t="s">
        <v>3</v>
      </c>
      <c r="J8" s="2">
        <f>E4</f>
        <v>694.8296</v>
      </c>
      <c r="K8" s="9">
        <f>J8/J18*100</f>
        <v>60.2456543327896</v>
      </c>
      <c r="L8" s="10">
        <f>J8/J20*100</f>
        <v>34.74148</v>
      </c>
      <c r="M8" s="11">
        <v>0.5</v>
      </c>
      <c r="N8" s="9">
        <f t="shared" ref="N8:N16" si="0">K8*M8</f>
        <v>30.1228271663948</v>
      </c>
      <c r="O8" s="9">
        <f t="shared" ref="O8:O16" si="1">L8*M8</f>
        <v>17.37074</v>
      </c>
      <c r="P8" s="11">
        <v>25</v>
      </c>
      <c r="Q8" s="13">
        <f t="shared" ref="Q8:Q16" si="2">O8-P8</f>
        <v>-7.62926</v>
      </c>
      <c r="R8" s="14">
        <f t="shared" ref="R8:R16" si="3">IF(O8&gt;P8,P8,O8)</f>
        <v>17.37074</v>
      </c>
    </row>
    <row r="9" spans="1:18">
      <c r="A9" s="1"/>
      <c r="B9" s="1"/>
      <c r="C9" s="2" t="s">
        <v>23</v>
      </c>
      <c r="D9" s="7">
        <v>1.164075</v>
      </c>
      <c r="E9" s="2"/>
      <c r="F9" s="1"/>
      <c r="G9" s="1"/>
      <c r="H9" s="2" t="s">
        <v>19</v>
      </c>
      <c r="I9" s="2" t="s">
        <v>20</v>
      </c>
      <c r="J9" s="2">
        <f>E7</f>
        <v>6.799175</v>
      </c>
      <c r="K9" s="9">
        <f>J9/J18*100</f>
        <v>0.589526909616609</v>
      </c>
      <c r="L9" s="10">
        <f>J9/J20*100</f>
        <v>0.33995875</v>
      </c>
      <c r="M9" s="2">
        <v>0.5</v>
      </c>
      <c r="N9" s="9">
        <f t="shared" si="0"/>
        <v>0.294763454808304</v>
      </c>
      <c r="O9" s="9">
        <f t="shared" si="1"/>
        <v>0.169979375</v>
      </c>
      <c r="P9" s="2">
        <v>2.5</v>
      </c>
      <c r="Q9" s="13">
        <f t="shared" si="2"/>
        <v>-2.330020625</v>
      </c>
      <c r="R9" s="14">
        <f t="shared" si="3"/>
        <v>0.169979375</v>
      </c>
    </row>
    <row r="10" spans="1:18">
      <c r="A10" s="1"/>
      <c r="B10" s="1"/>
      <c r="C10" s="2" t="s">
        <v>24</v>
      </c>
      <c r="D10" s="7">
        <v>0</v>
      </c>
      <c r="E10" s="2"/>
      <c r="F10" s="1"/>
      <c r="G10" s="1"/>
      <c r="H10" s="2" t="s">
        <v>25</v>
      </c>
      <c r="I10" s="2" t="s">
        <v>26</v>
      </c>
      <c r="J10" s="2">
        <f>E11</f>
        <v>246.000405952381</v>
      </c>
      <c r="K10" s="9">
        <f>J10/J18*100</f>
        <v>21.329625886308</v>
      </c>
      <c r="L10" s="10">
        <f>J10/J20*100</f>
        <v>12.300020297619</v>
      </c>
      <c r="M10" s="2">
        <v>2</v>
      </c>
      <c r="N10" s="9">
        <f t="shared" si="0"/>
        <v>42.659251772616</v>
      </c>
      <c r="O10" s="9">
        <f t="shared" si="1"/>
        <v>24.6000405952381</v>
      </c>
      <c r="P10" s="2">
        <v>24</v>
      </c>
      <c r="Q10" s="13">
        <f t="shared" si="2"/>
        <v>0.600040595238092</v>
      </c>
      <c r="R10" s="14">
        <f t="shared" si="3"/>
        <v>24</v>
      </c>
    </row>
    <row r="11" spans="1:18">
      <c r="A11" s="16" t="s">
        <v>25</v>
      </c>
      <c r="B11" s="4" t="s">
        <v>26</v>
      </c>
      <c r="C11" s="2" t="s">
        <v>27</v>
      </c>
      <c r="D11" s="7">
        <v>112.912922619048</v>
      </c>
      <c r="E11" s="2">
        <f>SUM(D11:D15)</f>
        <v>246.000405952381</v>
      </c>
      <c r="F11" s="1"/>
      <c r="G11" s="1"/>
      <c r="H11" s="2" t="s">
        <v>28</v>
      </c>
      <c r="I11" s="2" t="s">
        <v>29</v>
      </c>
      <c r="J11" s="2">
        <f>E16</f>
        <v>72.4214880952381</v>
      </c>
      <c r="K11" s="9">
        <f>J11/J18*100</f>
        <v>6.27935243123199</v>
      </c>
      <c r="L11" s="10">
        <f>J11/J20*100</f>
        <v>3.6210744047619</v>
      </c>
      <c r="M11" s="2">
        <v>0.5</v>
      </c>
      <c r="N11" s="9">
        <f t="shared" si="0"/>
        <v>3.13967621561599</v>
      </c>
      <c r="O11" s="9">
        <f t="shared" si="1"/>
        <v>1.81053720238095</v>
      </c>
      <c r="P11" s="2">
        <v>5</v>
      </c>
      <c r="Q11" s="13">
        <f t="shared" si="2"/>
        <v>-3.18946279761905</v>
      </c>
      <c r="R11" s="14">
        <f t="shared" si="3"/>
        <v>1.81053720238095</v>
      </c>
    </row>
    <row r="12" spans="1:18">
      <c r="A12" s="6"/>
      <c r="B12" s="6"/>
      <c r="C12" s="2" t="s">
        <v>30</v>
      </c>
      <c r="D12" s="7">
        <v>31.29725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9">
        <f>J12/J18*100</f>
        <v>0</v>
      </c>
      <c r="L12" s="10">
        <f>J12/J20*100</f>
        <v>0</v>
      </c>
      <c r="M12" s="2">
        <v>0.5</v>
      </c>
      <c r="N12" s="9">
        <f t="shared" si="0"/>
        <v>0</v>
      </c>
      <c r="O12" s="9">
        <f t="shared" si="1"/>
        <v>0</v>
      </c>
      <c r="P12" s="2">
        <v>1</v>
      </c>
      <c r="Q12" s="13">
        <f t="shared" si="2"/>
        <v>-1</v>
      </c>
      <c r="R12" s="14">
        <f t="shared" si="3"/>
        <v>0</v>
      </c>
    </row>
    <row r="13" spans="1:18">
      <c r="A13" s="6"/>
      <c r="B13" s="6"/>
      <c r="C13" s="2" t="s">
        <v>33</v>
      </c>
      <c r="D13" s="7">
        <v>58.6275233333333</v>
      </c>
      <c r="E13" s="2"/>
      <c r="F13" s="1"/>
      <c r="G13" s="1"/>
      <c r="H13" s="2" t="s">
        <v>34</v>
      </c>
      <c r="I13" s="2" t="s">
        <v>35</v>
      </c>
      <c r="J13" s="2">
        <f>E22</f>
        <v>38.2766666666667</v>
      </c>
      <c r="K13" s="9">
        <f>J13/J18*100</f>
        <v>3.3188033857674</v>
      </c>
      <c r="L13" s="10">
        <f>J13/J20*100</f>
        <v>1.91383333333333</v>
      </c>
      <c r="M13" s="2">
        <v>2</v>
      </c>
      <c r="N13" s="9">
        <f t="shared" si="0"/>
        <v>6.6376067715348</v>
      </c>
      <c r="O13" s="9">
        <f t="shared" si="1"/>
        <v>3.82766666666667</v>
      </c>
      <c r="P13" s="2">
        <v>10</v>
      </c>
      <c r="Q13" s="13">
        <f t="shared" si="2"/>
        <v>-6.17233333333333</v>
      </c>
      <c r="R13" s="14">
        <f t="shared" si="3"/>
        <v>3.82766666666667</v>
      </c>
    </row>
    <row r="14" spans="1:18">
      <c r="A14" s="6"/>
      <c r="B14" s="6"/>
      <c r="C14" s="2" t="s">
        <v>36</v>
      </c>
      <c r="D14" s="7">
        <v>36.44271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9">
        <f>J14/J18*100</f>
        <v>0</v>
      </c>
      <c r="L14" s="10">
        <f>J14/J20*100</f>
        <v>0</v>
      </c>
      <c r="M14" s="2">
        <v>0.5</v>
      </c>
      <c r="N14" s="9">
        <f t="shared" si="0"/>
        <v>0</v>
      </c>
      <c r="O14" s="9">
        <f t="shared" si="1"/>
        <v>0</v>
      </c>
      <c r="P14" s="2">
        <v>2.5</v>
      </c>
      <c r="Q14" s="13">
        <f t="shared" si="2"/>
        <v>-2.5</v>
      </c>
      <c r="R14" s="14">
        <f t="shared" si="3"/>
        <v>0</v>
      </c>
    </row>
    <row r="15" spans="1:18">
      <c r="A15" s="6"/>
      <c r="B15" s="6"/>
      <c r="C15" s="2" t="s">
        <v>39</v>
      </c>
      <c r="D15" s="7">
        <v>6.72</v>
      </c>
      <c r="E15" s="2"/>
      <c r="F15" s="1"/>
      <c r="G15" s="1"/>
      <c r="H15" s="2" t="s">
        <v>40</v>
      </c>
      <c r="I15" s="2" t="s">
        <v>41</v>
      </c>
      <c r="J15" s="2">
        <f t="shared" si="4"/>
        <v>95</v>
      </c>
      <c r="K15" s="9">
        <f>J15/J18*100</f>
        <v>8.23703705428642</v>
      </c>
      <c r="L15" s="10">
        <f>J15/J20*100</f>
        <v>4.75</v>
      </c>
      <c r="M15" s="2">
        <v>5</v>
      </c>
      <c r="N15" s="9">
        <f t="shared" si="0"/>
        <v>41.1851852714321</v>
      </c>
      <c r="O15" s="9">
        <f t="shared" si="1"/>
        <v>23.75</v>
      </c>
      <c r="P15" s="2">
        <v>30</v>
      </c>
      <c r="Q15" s="13">
        <f t="shared" si="2"/>
        <v>-6.25</v>
      </c>
      <c r="R15" s="14">
        <f t="shared" si="3"/>
        <v>23.75</v>
      </c>
    </row>
    <row r="16" spans="1:18">
      <c r="A16" s="16" t="s">
        <v>28</v>
      </c>
      <c r="B16" s="4" t="s">
        <v>29</v>
      </c>
      <c r="C16" s="2" t="s">
        <v>42</v>
      </c>
      <c r="D16" s="5">
        <v>62.0910714285714</v>
      </c>
      <c r="E16" s="2">
        <f>SUM(D16:D19)</f>
        <v>72.4214880952381</v>
      </c>
      <c r="F16" s="1"/>
      <c r="G16" s="1"/>
      <c r="H16" s="2" t="s">
        <v>43</v>
      </c>
      <c r="I16" s="2" t="s">
        <v>44</v>
      </c>
      <c r="J16" s="2">
        <f t="shared" si="4"/>
        <v>0</v>
      </c>
      <c r="K16" s="9">
        <f>J16/J18*100</f>
        <v>0</v>
      </c>
      <c r="L16" s="10">
        <f>J16/J20*100</f>
        <v>0</v>
      </c>
      <c r="M16" s="2">
        <v>0</v>
      </c>
      <c r="N16" s="9">
        <f t="shared" si="0"/>
        <v>0</v>
      </c>
      <c r="O16" s="9">
        <f t="shared" si="1"/>
        <v>0</v>
      </c>
      <c r="P16" s="2">
        <v>0</v>
      </c>
      <c r="Q16" s="13">
        <f t="shared" si="2"/>
        <v>0</v>
      </c>
      <c r="R16" s="14">
        <f t="shared" si="3"/>
        <v>0</v>
      </c>
    </row>
    <row r="17" spans="1:18">
      <c r="A17" s="6"/>
      <c r="B17" s="6"/>
      <c r="C17" s="2" t="s">
        <v>45</v>
      </c>
      <c r="D17" s="5">
        <v>0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1153.32733571429</v>
      </c>
      <c r="K18" s="2">
        <f t="shared" si="5"/>
        <v>100</v>
      </c>
      <c r="L18" s="2">
        <f t="shared" si="5"/>
        <v>57.6663667857143</v>
      </c>
      <c r="M18" s="2"/>
      <c r="N18" s="2">
        <f t="shared" ref="N18:P18" si="6">SUM(N8:N16)</f>
        <v>124.039310652402</v>
      </c>
      <c r="O18" s="2">
        <f t="shared" si="6"/>
        <v>71.5289638392857</v>
      </c>
      <c r="P18" s="2">
        <f t="shared" si="6"/>
        <v>100</v>
      </c>
      <c r="Q18" s="2"/>
      <c r="R18" s="15">
        <f>SUM(R8:R16)</f>
        <v>70.9289232440476</v>
      </c>
    </row>
    <row r="19" spans="1:18">
      <c r="A19" s="6"/>
      <c r="B19" s="6"/>
      <c r="C19" s="2" t="s">
        <v>48</v>
      </c>
      <c r="D19" s="5">
        <v>10.3304166666667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6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6" t="s">
        <v>34</v>
      </c>
      <c r="B22" s="4" t="s">
        <v>35</v>
      </c>
      <c r="C22" s="2" t="s">
        <v>54</v>
      </c>
      <c r="D22" s="7">
        <v>22.6</v>
      </c>
      <c r="E22" s="2">
        <f>SUM(D22:D25)</f>
        <v>38.2766666666667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7">
        <v>15.6766666666667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7">
        <v>0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7">
        <v>0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6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6" t="s">
        <v>40</v>
      </c>
      <c r="B27" s="4" t="s">
        <v>41</v>
      </c>
      <c r="C27" s="2" t="s">
        <v>59</v>
      </c>
      <c r="D27" s="2">
        <v>95</v>
      </c>
      <c r="E27" s="2">
        <v>95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6" t="s">
        <v>43</v>
      </c>
      <c r="B28" s="4" t="s">
        <v>44</v>
      </c>
      <c r="C28" s="2" t="s">
        <v>60</v>
      </c>
      <c r="D28" s="7">
        <v>0</v>
      </c>
      <c r="E28" s="7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workbookViewId="0">
      <selection activeCell="F20" sqref="F20"/>
    </sheetView>
  </sheetViews>
  <sheetFormatPr defaultColWidth="8.88888888888889" defaultRowHeight="14.4"/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6" t="s">
        <v>2</v>
      </c>
      <c r="B4" s="4" t="s">
        <v>3</v>
      </c>
      <c r="C4" s="2" t="s">
        <v>4</v>
      </c>
      <c r="D4" s="7">
        <v>572.353166666667</v>
      </c>
      <c r="E4" s="2">
        <f>SUM(D4:D6)</f>
        <v>633.70781</v>
      </c>
      <c r="F4" s="1"/>
      <c r="G4" s="1"/>
      <c r="H4" s="2" t="s">
        <v>5</v>
      </c>
      <c r="I4" s="2" t="s">
        <v>6</v>
      </c>
      <c r="J4" s="8" t="s">
        <v>7</v>
      </c>
      <c r="K4" s="8"/>
      <c r="L4" s="8"/>
      <c r="M4" s="8"/>
      <c r="N4" s="8"/>
      <c r="O4" s="8"/>
      <c r="P4" s="8"/>
      <c r="Q4" s="8"/>
      <c r="R4" s="8"/>
    </row>
    <row r="5" spans="1:18">
      <c r="A5" s="3"/>
      <c r="B5" s="4"/>
      <c r="C5" s="2" t="s">
        <v>8</v>
      </c>
      <c r="D5" s="7">
        <v>33.97506</v>
      </c>
      <c r="E5" s="2"/>
      <c r="F5" s="1"/>
      <c r="G5" s="1"/>
      <c r="H5" s="2"/>
      <c r="I5" s="2"/>
      <c r="J5" s="8"/>
      <c r="K5" s="8"/>
      <c r="L5" s="8"/>
      <c r="M5" s="8"/>
      <c r="N5" s="8"/>
      <c r="O5" s="8"/>
      <c r="P5" s="8"/>
      <c r="Q5" s="8"/>
      <c r="R5" s="8"/>
    </row>
    <row r="6" spans="1:18">
      <c r="A6" s="6"/>
      <c r="B6" s="6"/>
      <c r="C6" s="2" t="s">
        <v>9</v>
      </c>
      <c r="D6" s="7">
        <v>27.3795833333333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2" t="s">
        <v>17</v>
      </c>
      <c r="R6" s="2" t="s">
        <v>18</v>
      </c>
    </row>
    <row r="7" spans="1:18">
      <c r="A7" s="16" t="s">
        <v>19</v>
      </c>
      <c r="B7" s="4" t="s">
        <v>20</v>
      </c>
      <c r="C7" s="2" t="s">
        <v>21</v>
      </c>
      <c r="D7" s="7">
        <v>36.18975</v>
      </c>
      <c r="E7" s="2">
        <f>SUM(D7:D10)</f>
        <v>46.1404836666667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2"/>
      <c r="R7" s="2"/>
    </row>
    <row r="8" spans="1:18">
      <c r="A8" s="1"/>
      <c r="B8" s="1"/>
      <c r="C8" s="2" t="s">
        <v>22</v>
      </c>
      <c r="D8" s="7">
        <v>6.935642</v>
      </c>
      <c r="E8" s="2"/>
      <c r="F8" s="1"/>
      <c r="G8" s="1"/>
      <c r="H8" s="2" t="s">
        <v>2</v>
      </c>
      <c r="I8" s="2" t="s">
        <v>3</v>
      </c>
      <c r="J8" s="2">
        <f>E4</f>
        <v>633.70781</v>
      </c>
      <c r="K8" s="9">
        <f>J8/J18*100</f>
        <v>55.0809883200131</v>
      </c>
      <c r="L8" s="10">
        <f>J8/J20*100</f>
        <v>31.6853905</v>
      </c>
      <c r="M8" s="11">
        <v>0.5</v>
      </c>
      <c r="N8" s="9">
        <f t="shared" ref="N8:N16" si="0">K8*M8</f>
        <v>27.5404941600065</v>
      </c>
      <c r="O8" s="9">
        <f t="shared" ref="O8:O16" si="1">L8*M8</f>
        <v>15.84269525</v>
      </c>
      <c r="P8" s="11">
        <v>25</v>
      </c>
      <c r="Q8" s="13">
        <f t="shared" ref="Q8:Q16" si="2">O8-P8</f>
        <v>-9.15730475</v>
      </c>
      <c r="R8" s="14">
        <f t="shared" ref="R8:R16" si="3">IF(O8&gt;P8,P8,O8)</f>
        <v>15.84269525</v>
      </c>
    </row>
    <row r="9" spans="1:18">
      <c r="A9" s="1"/>
      <c r="B9" s="1"/>
      <c r="C9" s="2" t="s">
        <v>23</v>
      </c>
      <c r="D9" s="7">
        <v>0.293958333333333</v>
      </c>
      <c r="E9" s="2"/>
      <c r="F9" s="1"/>
      <c r="G9" s="1"/>
      <c r="H9" s="2" t="s">
        <v>19</v>
      </c>
      <c r="I9" s="2" t="s">
        <v>20</v>
      </c>
      <c r="J9" s="2">
        <f>E7</f>
        <v>46.1404836666667</v>
      </c>
      <c r="K9" s="9">
        <f>J9/J18*100</f>
        <v>4.01046570962006</v>
      </c>
      <c r="L9" s="10">
        <f>J9/J20*100</f>
        <v>2.30702418333333</v>
      </c>
      <c r="M9" s="2">
        <v>0.5</v>
      </c>
      <c r="N9" s="9">
        <f t="shared" si="0"/>
        <v>2.00523285481003</v>
      </c>
      <c r="O9" s="9">
        <f t="shared" si="1"/>
        <v>1.15351209166667</v>
      </c>
      <c r="P9" s="2">
        <v>2.5</v>
      </c>
      <c r="Q9" s="13">
        <f t="shared" si="2"/>
        <v>-1.34648790833333</v>
      </c>
      <c r="R9" s="14">
        <f t="shared" si="3"/>
        <v>1.15351209166667</v>
      </c>
    </row>
    <row r="10" spans="1:18">
      <c r="A10" s="1"/>
      <c r="B10" s="1"/>
      <c r="C10" s="2" t="s">
        <v>24</v>
      </c>
      <c r="D10" s="7">
        <v>2.72113333333333</v>
      </c>
      <c r="E10" s="2"/>
      <c r="F10" s="1"/>
      <c r="G10" s="1"/>
      <c r="H10" s="2" t="s">
        <v>25</v>
      </c>
      <c r="I10" s="2" t="s">
        <v>26</v>
      </c>
      <c r="J10" s="2">
        <f>E11</f>
        <v>113.92751</v>
      </c>
      <c r="K10" s="9">
        <f>J10/J18*100</f>
        <v>9.90241835213956</v>
      </c>
      <c r="L10" s="10">
        <f>J10/J20*100</f>
        <v>5.6963755</v>
      </c>
      <c r="M10" s="2">
        <v>2</v>
      </c>
      <c r="N10" s="9">
        <f t="shared" si="0"/>
        <v>19.8048367042791</v>
      </c>
      <c r="O10" s="9">
        <f t="shared" si="1"/>
        <v>11.392751</v>
      </c>
      <c r="P10" s="2">
        <v>24</v>
      </c>
      <c r="Q10" s="13">
        <f t="shared" si="2"/>
        <v>-12.607249</v>
      </c>
      <c r="R10" s="14">
        <f t="shared" si="3"/>
        <v>11.392751</v>
      </c>
    </row>
    <row r="11" spans="1:18">
      <c r="A11" s="16" t="s">
        <v>25</v>
      </c>
      <c r="B11" s="4" t="s">
        <v>26</v>
      </c>
      <c r="C11" s="2" t="s">
        <v>27</v>
      </c>
      <c r="D11" s="7">
        <v>44.2300916666667</v>
      </c>
      <c r="E11" s="2">
        <f>SUM(D11:D15)</f>
        <v>113.92751</v>
      </c>
      <c r="F11" s="1"/>
      <c r="G11" s="1"/>
      <c r="H11" s="2" t="s">
        <v>28</v>
      </c>
      <c r="I11" s="2" t="s">
        <v>29</v>
      </c>
      <c r="J11" s="2">
        <f>E16</f>
        <v>132.319333333333</v>
      </c>
      <c r="K11" s="9">
        <f>J11/J18*100</f>
        <v>11.5010096748614</v>
      </c>
      <c r="L11" s="10">
        <f>J11/J20*100</f>
        <v>6.61596666666667</v>
      </c>
      <c r="M11" s="2">
        <v>0.5</v>
      </c>
      <c r="N11" s="9">
        <f t="shared" si="0"/>
        <v>5.75050483743072</v>
      </c>
      <c r="O11" s="9">
        <f t="shared" si="1"/>
        <v>3.30798333333333</v>
      </c>
      <c r="P11" s="2">
        <v>5</v>
      </c>
      <c r="Q11" s="13">
        <f t="shared" si="2"/>
        <v>-1.69201666666667</v>
      </c>
      <c r="R11" s="14">
        <f t="shared" si="3"/>
        <v>3.30798333333333</v>
      </c>
    </row>
    <row r="12" spans="1:18">
      <c r="A12" s="6"/>
      <c r="B12" s="6"/>
      <c r="C12" s="2" t="s">
        <v>30</v>
      </c>
      <c r="D12" s="7">
        <v>11.600625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9">
        <f>J12/J18*100</f>
        <v>0</v>
      </c>
      <c r="L12" s="10">
        <f>J12/J20*100</f>
        <v>0</v>
      </c>
      <c r="M12" s="2">
        <v>0.5</v>
      </c>
      <c r="N12" s="9">
        <f t="shared" si="0"/>
        <v>0</v>
      </c>
      <c r="O12" s="9">
        <f t="shared" si="1"/>
        <v>0</v>
      </c>
      <c r="P12" s="2">
        <v>1</v>
      </c>
      <c r="Q12" s="13">
        <f t="shared" si="2"/>
        <v>-1</v>
      </c>
      <c r="R12" s="14">
        <f t="shared" si="3"/>
        <v>0</v>
      </c>
    </row>
    <row r="13" spans="1:18">
      <c r="A13" s="6"/>
      <c r="B13" s="6"/>
      <c r="C13" s="2" t="s">
        <v>33</v>
      </c>
      <c r="D13" s="7">
        <v>26.5659333333333</v>
      </c>
      <c r="E13" s="2"/>
      <c r="F13" s="1"/>
      <c r="G13" s="1"/>
      <c r="H13" s="2" t="s">
        <v>34</v>
      </c>
      <c r="I13" s="2" t="s">
        <v>35</v>
      </c>
      <c r="J13" s="2">
        <f>E22</f>
        <v>55.40675</v>
      </c>
      <c r="K13" s="9">
        <f>J13/J18*100</f>
        <v>4.81587649929687</v>
      </c>
      <c r="L13" s="10">
        <f>J13/J20*100</f>
        <v>2.7703375</v>
      </c>
      <c r="M13" s="2">
        <v>2</v>
      </c>
      <c r="N13" s="9">
        <f t="shared" si="0"/>
        <v>9.63175299859374</v>
      </c>
      <c r="O13" s="9">
        <f t="shared" si="1"/>
        <v>5.540675</v>
      </c>
      <c r="P13" s="2">
        <v>10</v>
      </c>
      <c r="Q13" s="13">
        <f t="shared" si="2"/>
        <v>-4.459325</v>
      </c>
      <c r="R13" s="14">
        <f t="shared" si="3"/>
        <v>5.540675</v>
      </c>
    </row>
    <row r="14" spans="1:18">
      <c r="A14" s="6"/>
      <c r="B14" s="6"/>
      <c r="C14" s="2" t="s">
        <v>36</v>
      </c>
      <c r="D14" s="7">
        <v>27.22086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9">
        <f>J14/J18*100</f>
        <v>0</v>
      </c>
      <c r="L14" s="10">
        <f>J14/J20*100</f>
        <v>0</v>
      </c>
      <c r="M14" s="2">
        <v>0.5</v>
      </c>
      <c r="N14" s="9">
        <f t="shared" si="0"/>
        <v>0</v>
      </c>
      <c r="O14" s="9">
        <f t="shared" si="1"/>
        <v>0</v>
      </c>
      <c r="P14" s="2">
        <v>2.5</v>
      </c>
      <c r="Q14" s="13">
        <f t="shared" si="2"/>
        <v>-2.5</v>
      </c>
      <c r="R14" s="14">
        <f t="shared" si="3"/>
        <v>0</v>
      </c>
    </row>
    <row r="15" spans="1:18">
      <c r="A15" s="6"/>
      <c r="B15" s="6"/>
      <c r="C15" s="2" t="s">
        <v>39</v>
      </c>
      <c r="D15" s="7">
        <v>4.31</v>
      </c>
      <c r="E15" s="2"/>
      <c r="F15" s="1"/>
      <c r="G15" s="1"/>
      <c r="H15" s="2" t="s">
        <v>40</v>
      </c>
      <c r="I15" s="2" t="s">
        <v>41</v>
      </c>
      <c r="J15" s="2">
        <f t="shared" si="4"/>
        <v>165</v>
      </c>
      <c r="K15" s="9">
        <f>J15/J18*100</f>
        <v>14.3415670903632</v>
      </c>
      <c r="L15" s="10">
        <f>J15/J20*100</f>
        <v>8.25</v>
      </c>
      <c r="M15" s="2">
        <v>5</v>
      </c>
      <c r="N15" s="9">
        <f t="shared" si="0"/>
        <v>71.7078354518162</v>
      </c>
      <c r="O15" s="9">
        <f t="shared" si="1"/>
        <v>41.25</v>
      </c>
      <c r="P15" s="2">
        <v>30</v>
      </c>
      <c r="Q15" s="13">
        <f t="shared" si="2"/>
        <v>11.25</v>
      </c>
      <c r="R15" s="14">
        <f t="shared" si="3"/>
        <v>30</v>
      </c>
    </row>
    <row r="16" spans="1:18">
      <c r="A16" s="16" t="s">
        <v>28</v>
      </c>
      <c r="B16" s="4" t="s">
        <v>29</v>
      </c>
      <c r="C16" s="2" t="s">
        <v>42</v>
      </c>
      <c r="D16" s="5">
        <v>0</v>
      </c>
      <c r="E16" s="2">
        <f>SUM(D16:D19)</f>
        <v>132.319333333333</v>
      </c>
      <c r="F16" s="1"/>
      <c r="G16" s="1"/>
      <c r="H16" s="2" t="s">
        <v>43</v>
      </c>
      <c r="I16" s="2" t="s">
        <v>44</v>
      </c>
      <c r="J16" s="2">
        <f t="shared" si="4"/>
        <v>4</v>
      </c>
      <c r="K16" s="9">
        <f>J16/J18*100</f>
        <v>0.347674353705775</v>
      </c>
      <c r="L16" s="10">
        <f>J16/J20*100</f>
        <v>0.2</v>
      </c>
      <c r="M16" s="2">
        <v>0</v>
      </c>
      <c r="N16" s="9">
        <f t="shared" si="0"/>
        <v>0</v>
      </c>
      <c r="O16" s="9">
        <f t="shared" si="1"/>
        <v>0</v>
      </c>
      <c r="P16" s="2">
        <v>0</v>
      </c>
      <c r="Q16" s="13">
        <f t="shared" si="2"/>
        <v>0</v>
      </c>
      <c r="R16" s="14">
        <f t="shared" si="3"/>
        <v>0</v>
      </c>
    </row>
    <row r="17" spans="1:18">
      <c r="A17" s="6"/>
      <c r="B17" s="6"/>
      <c r="C17" s="2" t="s">
        <v>45</v>
      </c>
      <c r="D17" s="5">
        <v>130.489333333333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1150.501887</v>
      </c>
      <c r="K18" s="2">
        <f t="shared" si="5"/>
        <v>100</v>
      </c>
      <c r="L18" s="2">
        <f t="shared" si="5"/>
        <v>57.52509435</v>
      </c>
      <c r="M18" s="2"/>
      <c r="N18" s="2">
        <f t="shared" ref="N18:P18" si="6">SUM(N8:N16)</f>
        <v>136.440657006936</v>
      </c>
      <c r="O18" s="2">
        <f t="shared" si="6"/>
        <v>78.487616675</v>
      </c>
      <c r="P18" s="2">
        <f t="shared" si="6"/>
        <v>100</v>
      </c>
      <c r="Q18" s="2"/>
      <c r="R18" s="15">
        <f>SUM(R8:R16)</f>
        <v>67.237616675</v>
      </c>
    </row>
    <row r="19" spans="1:18">
      <c r="A19" s="6"/>
      <c r="B19" s="6"/>
      <c r="C19" s="2" t="s">
        <v>48</v>
      </c>
      <c r="D19" s="5">
        <v>1.83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6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6" t="s">
        <v>34</v>
      </c>
      <c r="B22" s="4" t="s">
        <v>35</v>
      </c>
      <c r="C22" s="2" t="s">
        <v>54</v>
      </c>
      <c r="D22" s="7">
        <v>13.2586666666667</v>
      </c>
      <c r="E22" s="2">
        <f>SUM(D22:D25)</f>
        <v>55.40675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7">
        <v>39.9918333333333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7">
        <v>2.15625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7">
        <v>0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6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6" t="s">
        <v>40</v>
      </c>
      <c r="B27" s="4" t="s">
        <v>41</v>
      </c>
      <c r="C27" s="2" t="s">
        <v>59</v>
      </c>
      <c r="D27" s="2">
        <v>165</v>
      </c>
      <c r="E27" s="2">
        <v>165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6" t="s">
        <v>43</v>
      </c>
      <c r="B28" s="4" t="s">
        <v>44</v>
      </c>
      <c r="C28" s="2" t="s">
        <v>60</v>
      </c>
      <c r="D28" s="7">
        <v>4</v>
      </c>
      <c r="E28" s="7">
        <v>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workbookViewId="0">
      <selection activeCell="E28" sqref="E28"/>
    </sheetView>
  </sheetViews>
  <sheetFormatPr defaultColWidth="8.88888888888889" defaultRowHeight="14.4"/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6" t="s">
        <v>2</v>
      </c>
      <c r="B4" s="4" t="s">
        <v>3</v>
      </c>
      <c r="C4" s="2" t="s">
        <v>4</v>
      </c>
      <c r="D4" s="5">
        <v>551.948333333333</v>
      </c>
      <c r="E4" s="2">
        <f>SUM(D4:D6)</f>
        <v>603.5236</v>
      </c>
      <c r="F4" s="1"/>
      <c r="G4" s="1"/>
      <c r="H4" s="2" t="s">
        <v>5</v>
      </c>
      <c r="I4" s="2" t="s">
        <v>6</v>
      </c>
      <c r="J4" s="8" t="s">
        <v>7</v>
      </c>
      <c r="K4" s="8"/>
      <c r="L4" s="8"/>
      <c r="M4" s="8"/>
      <c r="N4" s="8"/>
      <c r="O4" s="8"/>
      <c r="P4" s="8"/>
      <c r="Q4" s="8"/>
      <c r="R4" s="8"/>
    </row>
    <row r="5" spans="1:18">
      <c r="A5" s="3"/>
      <c r="B5" s="4"/>
      <c r="C5" s="2" t="s">
        <v>8</v>
      </c>
      <c r="D5" s="5">
        <v>10.6155</v>
      </c>
      <c r="E5" s="2"/>
      <c r="F5" s="1"/>
      <c r="G5" s="1"/>
      <c r="H5" s="2"/>
      <c r="I5" s="2"/>
      <c r="J5" s="8"/>
      <c r="K5" s="8"/>
      <c r="L5" s="8"/>
      <c r="M5" s="8"/>
      <c r="N5" s="8"/>
      <c r="O5" s="8"/>
      <c r="P5" s="8"/>
      <c r="Q5" s="8"/>
      <c r="R5" s="8"/>
    </row>
    <row r="6" spans="1:18">
      <c r="A6" s="6"/>
      <c r="B6" s="6"/>
      <c r="C6" s="2" t="s">
        <v>9</v>
      </c>
      <c r="D6" s="5">
        <v>40.9597666666667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2" t="s">
        <v>17</v>
      </c>
      <c r="R6" s="2" t="s">
        <v>18</v>
      </c>
    </row>
    <row r="7" spans="1:18">
      <c r="A7" s="16" t="s">
        <v>19</v>
      </c>
      <c r="B7" s="4" t="s">
        <v>20</v>
      </c>
      <c r="C7" s="2" t="s">
        <v>21</v>
      </c>
      <c r="D7" s="5">
        <v>25.0025</v>
      </c>
      <c r="E7" s="2">
        <f>SUM(D7:D10)</f>
        <v>85.159345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2"/>
      <c r="R7" s="2"/>
    </row>
    <row r="8" spans="1:18">
      <c r="A8" s="1"/>
      <c r="B8" s="1"/>
      <c r="C8" s="2" t="s">
        <v>22</v>
      </c>
      <c r="D8" s="5">
        <v>55.42872</v>
      </c>
      <c r="E8" s="2"/>
      <c r="F8" s="1"/>
      <c r="G8" s="1"/>
      <c r="H8" s="2" t="s">
        <v>2</v>
      </c>
      <c r="I8" s="2" t="s">
        <v>3</v>
      </c>
      <c r="J8" s="2">
        <f>E4</f>
        <v>603.5236</v>
      </c>
      <c r="K8" s="9">
        <f>J8/J18*100</f>
        <v>52.8754735269077</v>
      </c>
      <c r="L8" s="10">
        <f>J8/J20*100</f>
        <v>30.17618</v>
      </c>
      <c r="M8" s="11">
        <v>0.5</v>
      </c>
      <c r="N8" s="9">
        <f t="shared" ref="N8:N16" si="0">K8*M8</f>
        <v>26.4377367634539</v>
      </c>
      <c r="O8" s="9">
        <f t="shared" ref="O8:O16" si="1">L8*M8</f>
        <v>15.08809</v>
      </c>
      <c r="P8" s="11">
        <v>25</v>
      </c>
      <c r="Q8" s="13">
        <f t="shared" ref="Q8:Q16" si="2">O8-P8</f>
        <v>-9.91191</v>
      </c>
      <c r="R8" s="14">
        <f t="shared" ref="R8:R16" si="3">IF(O8&gt;P8,P8,O8)</f>
        <v>15.08809</v>
      </c>
    </row>
    <row r="9" spans="1:18">
      <c r="A9" s="1"/>
      <c r="B9" s="1"/>
      <c r="C9" s="2" t="s">
        <v>23</v>
      </c>
      <c r="D9" s="5">
        <v>2.645625</v>
      </c>
      <c r="E9" s="2"/>
      <c r="F9" s="1"/>
      <c r="G9" s="1"/>
      <c r="H9" s="2" t="s">
        <v>19</v>
      </c>
      <c r="I9" s="2" t="s">
        <v>20</v>
      </c>
      <c r="J9" s="2">
        <f>E7</f>
        <v>85.159345</v>
      </c>
      <c r="K9" s="9">
        <f>J9/J18*100</f>
        <v>7.46091899656666</v>
      </c>
      <c r="L9" s="10">
        <f>J9/J20*100</f>
        <v>4.25796725</v>
      </c>
      <c r="M9" s="2">
        <v>0.5</v>
      </c>
      <c r="N9" s="9">
        <f t="shared" si="0"/>
        <v>3.73045949828333</v>
      </c>
      <c r="O9" s="9">
        <f t="shared" si="1"/>
        <v>2.128983625</v>
      </c>
      <c r="P9" s="2">
        <v>2.5</v>
      </c>
      <c r="Q9" s="13">
        <f t="shared" si="2"/>
        <v>-0.371016375000001</v>
      </c>
      <c r="R9" s="14">
        <f t="shared" si="3"/>
        <v>2.128983625</v>
      </c>
    </row>
    <row r="10" spans="1:18">
      <c r="A10" s="1"/>
      <c r="B10" s="1"/>
      <c r="C10" s="2" t="s">
        <v>24</v>
      </c>
      <c r="D10" s="5">
        <v>2.0825</v>
      </c>
      <c r="E10" s="2"/>
      <c r="F10" s="1"/>
      <c r="G10" s="1"/>
      <c r="H10" s="2" t="s">
        <v>25</v>
      </c>
      <c r="I10" s="2" t="s">
        <v>26</v>
      </c>
      <c r="J10" s="2">
        <f>E11</f>
        <v>176.500125</v>
      </c>
      <c r="K10" s="9">
        <f>J10/J18*100</f>
        <v>15.4634014095445</v>
      </c>
      <c r="L10" s="10">
        <f>J10/J20*100</f>
        <v>8.82500625</v>
      </c>
      <c r="M10" s="2">
        <v>2</v>
      </c>
      <c r="N10" s="9">
        <f t="shared" si="0"/>
        <v>30.9268028190891</v>
      </c>
      <c r="O10" s="9">
        <f t="shared" si="1"/>
        <v>17.6500125</v>
      </c>
      <c r="P10" s="2">
        <v>24</v>
      </c>
      <c r="Q10" s="13">
        <f t="shared" si="2"/>
        <v>-6.3499875</v>
      </c>
      <c r="R10" s="14">
        <f t="shared" si="3"/>
        <v>17.6500125</v>
      </c>
    </row>
    <row r="11" spans="1:18">
      <c r="A11" s="16" t="s">
        <v>25</v>
      </c>
      <c r="B11" s="4" t="s">
        <v>26</v>
      </c>
      <c r="C11" s="2" t="s">
        <v>27</v>
      </c>
      <c r="D11" s="5">
        <v>72.7635116666666</v>
      </c>
      <c r="E11" s="2">
        <f>SUM(D11:D15)</f>
        <v>176.500125</v>
      </c>
      <c r="F11" s="1"/>
      <c r="G11" s="1"/>
      <c r="H11" s="2" t="s">
        <v>28</v>
      </c>
      <c r="I11" s="2" t="s">
        <v>29</v>
      </c>
      <c r="J11" s="2">
        <f>E16</f>
        <v>127.331166666667</v>
      </c>
      <c r="K11" s="9">
        <f>J11/J18*100</f>
        <v>11.1556461623599</v>
      </c>
      <c r="L11" s="10">
        <f>J11/J20*100</f>
        <v>6.36655833333333</v>
      </c>
      <c r="M11" s="2">
        <v>0.5</v>
      </c>
      <c r="N11" s="9">
        <f t="shared" si="0"/>
        <v>5.57782308117993</v>
      </c>
      <c r="O11" s="9">
        <f t="shared" si="1"/>
        <v>3.18327916666667</v>
      </c>
      <c r="P11" s="2">
        <v>5</v>
      </c>
      <c r="Q11" s="13">
        <f t="shared" si="2"/>
        <v>-1.81672083333333</v>
      </c>
      <c r="R11" s="14">
        <f t="shared" si="3"/>
        <v>3.18327916666667</v>
      </c>
    </row>
    <row r="12" spans="1:18">
      <c r="A12" s="6"/>
      <c r="B12" s="6"/>
      <c r="C12" s="2" t="s">
        <v>30</v>
      </c>
      <c r="D12" s="5">
        <v>27.4754166666667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9">
        <f>J12/J18*100</f>
        <v>0</v>
      </c>
      <c r="L12" s="10">
        <f>J12/J20*100</f>
        <v>0</v>
      </c>
      <c r="M12" s="2">
        <v>0.5</v>
      </c>
      <c r="N12" s="9">
        <f t="shared" si="0"/>
        <v>0</v>
      </c>
      <c r="O12" s="9">
        <f t="shared" si="1"/>
        <v>0</v>
      </c>
      <c r="P12" s="2">
        <v>1</v>
      </c>
      <c r="Q12" s="13">
        <f t="shared" si="2"/>
        <v>-1</v>
      </c>
      <c r="R12" s="14">
        <f t="shared" si="3"/>
        <v>0</v>
      </c>
    </row>
    <row r="13" spans="1:18">
      <c r="A13" s="6"/>
      <c r="B13" s="6"/>
      <c r="C13" s="2" t="s">
        <v>33</v>
      </c>
      <c r="D13" s="5">
        <v>24.9311066666667</v>
      </c>
      <c r="E13" s="2"/>
      <c r="F13" s="1"/>
      <c r="G13" s="1"/>
      <c r="H13" s="2" t="s">
        <v>34</v>
      </c>
      <c r="I13" s="2" t="s">
        <v>35</v>
      </c>
      <c r="J13" s="2">
        <f>E22</f>
        <v>50.8913333333333</v>
      </c>
      <c r="K13" s="9">
        <f>J13/J18*100</f>
        <v>4.45865472106758</v>
      </c>
      <c r="L13" s="10">
        <f>J13/J20*100</f>
        <v>2.54456666666667</v>
      </c>
      <c r="M13" s="2">
        <v>2</v>
      </c>
      <c r="N13" s="9">
        <f t="shared" si="0"/>
        <v>8.91730944213516</v>
      </c>
      <c r="O13" s="9">
        <f t="shared" si="1"/>
        <v>5.08913333333333</v>
      </c>
      <c r="P13" s="2">
        <v>10</v>
      </c>
      <c r="Q13" s="13">
        <f t="shared" si="2"/>
        <v>-4.91086666666667</v>
      </c>
      <c r="R13" s="14">
        <f t="shared" si="3"/>
        <v>5.08913333333333</v>
      </c>
    </row>
    <row r="14" spans="1:18">
      <c r="A14" s="6"/>
      <c r="B14" s="6"/>
      <c r="C14" s="2" t="s">
        <v>36</v>
      </c>
      <c r="D14" s="5">
        <v>43.16409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9">
        <f>J14/J18*100</f>
        <v>0</v>
      </c>
      <c r="L14" s="10">
        <f>J14/J20*100</f>
        <v>0</v>
      </c>
      <c r="M14" s="2">
        <v>0.5</v>
      </c>
      <c r="N14" s="9">
        <f t="shared" si="0"/>
        <v>0</v>
      </c>
      <c r="O14" s="9">
        <f t="shared" si="1"/>
        <v>0</v>
      </c>
      <c r="P14" s="2">
        <v>2.5</v>
      </c>
      <c r="Q14" s="13">
        <f t="shared" si="2"/>
        <v>-2.5</v>
      </c>
      <c r="R14" s="14">
        <f t="shared" si="3"/>
        <v>0</v>
      </c>
    </row>
    <row r="15" spans="1:18">
      <c r="A15" s="6"/>
      <c r="B15" s="6"/>
      <c r="C15" s="2" t="s">
        <v>39</v>
      </c>
      <c r="D15" s="5">
        <v>8.166</v>
      </c>
      <c r="E15" s="2"/>
      <c r="F15" s="1"/>
      <c r="G15" s="1"/>
      <c r="H15" s="2" t="s">
        <v>40</v>
      </c>
      <c r="I15" s="2" t="s">
        <v>41</v>
      </c>
      <c r="J15" s="2">
        <f t="shared" si="4"/>
        <v>94</v>
      </c>
      <c r="K15" s="9">
        <f>J15/J18*100</f>
        <v>8.23546007402084</v>
      </c>
      <c r="L15" s="10">
        <f>J15/J20*100</f>
        <v>4.7</v>
      </c>
      <c r="M15" s="2">
        <v>5</v>
      </c>
      <c r="N15" s="9">
        <f t="shared" si="0"/>
        <v>41.1773003701042</v>
      </c>
      <c r="O15" s="9">
        <f t="shared" si="1"/>
        <v>23.5</v>
      </c>
      <c r="P15" s="2">
        <v>30</v>
      </c>
      <c r="Q15" s="13">
        <f t="shared" si="2"/>
        <v>-6.5</v>
      </c>
      <c r="R15" s="14">
        <f t="shared" si="3"/>
        <v>23.5</v>
      </c>
    </row>
    <row r="16" spans="1:18">
      <c r="A16" s="16" t="s">
        <v>28</v>
      </c>
      <c r="B16" s="4" t="s">
        <v>29</v>
      </c>
      <c r="C16" s="2" t="s">
        <v>42</v>
      </c>
      <c r="D16" s="5">
        <v>0</v>
      </c>
      <c r="E16" s="2">
        <f>SUM(D16:D19)</f>
        <v>127.331166666667</v>
      </c>
      <c r="F16" s="1"/>
      <c r="G16" s="1"/>
      <c r="H16" s="2" t="s">
        <v>43</v>
      </c>
      <c r="I16" s="2" t="s">
        <v>44</v>
      </c>
      <c r="J16" s="2">
        <f t="shared" si="4"/>
        <v>4</v>
      </c>
      <c r="K16" s="9">
        <f>J16/J18*100</f>
        <v>0.350445109532802</v>
      </c>
      <c r="L16" s="10">
        <f>J16/J20*100</f>
        <v>0.2</v>
      </c>
      <c r="M16" s="2">
        <v>0</v>
      </c>
      <c r="N16" s="9">
        <f t="shared" si="0"/>
        <v>0</v>
      </c>
      <c r="O16" s="9">
        <f t="shared" si="1"/>
        <v>0</v>
      </c>
      <c r="P16" s="2">
        <v>0</v>
      </c>
      <c r="Q16" s="13">
        <f t="shared" si="2"/>
        <v>0</v>
      </c>
      <c r="R16" s="14">
        <f t="shared" si="3"/>
        <v>0</v>
      </c>
    </row>
    <row r="17" spans="1:18">
      <c r="A17" s="6"/>
      <c r="B17" s="6"/>
      <c r="C17" s="2" t="s">
        <v>45</v>
      </c>
      <c r="D17" s="5">
        <v>126.355166666667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1141.40557</v>
      </c>
      <c r="K18" s="2">
        <f t="shared" si="5"/>
        <v>100</v>
      </c>
      <c r="L18" s="2">
        <f t="shared" si="5"/>
        <v>57.0702785</v>
      </c>
      <c r="M18" s="2"/>
      <c r="N18" s="2">
        <f t="shared" ref="N18:P18" si="6">SUM(N8:N16)</f>
        <v>116.767431974246</v>
      </c>
      <c r="O18" s="2">
        <f t="shared" si="6"/>
        <v>66.639498625</v>
      </c>
      <c r="P18" s="2">
        <f t="shared" si="6"/>
        <v>100</v>
      </c>
      <c r="Q18" s="2"/>
      <c r="R18" s="15">
        <f>SUM(R8:R16)</f>
        <v>66.639498625</v>
      </c>
    </row>
    <row r="19" spans="1:18">
      <c r="A19" s="6"/>
      <c r="B19" s="6"/>
      <c r="C19" s="2" t="s">
        <v>48</v>
      </c>
      <c r="D19" s="5">
        <v>0.976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6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6" t="s">
        <v>34</v>
      </c>
      <c r="B22" s="4" t="s">
        <v>35</v>
      </c>
      <c r="C22" s="2" t="s">
        <v>54</v>
      </c>
      <c r="D22" s="5">
        <v>0</v>
      </c>
      <c r="E22" s="2">
        <f>SUM(D22:D25)</f>
        <v>50.8913333333333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5">
        <v>50.8913333333333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5">
        <v>0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5">
        <v>0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6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6" t="s">
        <v>40</v>
      </c>
      <c r="B27" s="4" t="s">
        <v>41</v>
      </c>
      <c r="C27" s="2" t="s">
        <v>59</v>
      </c>
      <c r="D27" s="2">
        <v>94</v>
      </c>
      <c r="E27" s="2">
        <v>94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6" t="s">
        <v>43</v>
      </c>
      <c r="B28" s="4" t="s">
        <v>44</v>
      </c>
      <c r="C28" s="2" t="s">
        <v>60</v>
      </c>
      <c r="D28" s="7">
        <v>4</v>
      </c>
      <c r="E28" s="7">
        <v>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workbookViewId="0">
      <selection activeCell="G17" sqref="G17"/>
    </sheetView>
  </sheetViews>
  <sheetFormatPr defaultColWidth="8.88888888888889" defaultRowHeight="14.4"/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6" t="s">
        <v>2</v>
      </c>
      <c r="B4" s="4" t="s">
        <v>3</v>
      </c>
      <c r="C4" s="2" t="s">
        <v>4</v>
      </c>
      <c r="D4" s="5">
        <v>637.46126984127</v>
      </c>
      <c r="E4" s="2">
        <f>SUM(D4:D6)</f>
        <v>673.702863492064</v>
      </c>
      <c r="F4" s="1"/>
      <c r="G4" s="1"/>
      <c r="H4" s="2" t="s">
        <v>5</v>
      </c>
      <c r="I4" s="2" t="s">
        <v>6</v>
      </c>
      <c r="J4" s="8" t="s">
        <v>7</v>
      </c>
      <c r="K4" s="8"/>
      <c r="L4" s="8"/>
      <c r="M4" s="8"/>
      <c r="N4" s="8"/>
      <c r="O4" s="8"/>
      <c r="P4" s="8"/>
      <c r="Q4" s="8"/>
      <c r="R4" s="8"/>
    </row>
    <row r="5" spans="1:18">
      <c r="A5" s="3"/>
      <c r="B5" s="4"/>
      <c r="C5" s="2" t="s">
        <v>8</v>
      </c>
      <c r="D5" s="5">
        <v>1.25545</v>
      </c>
      <c r="E5" s="2"/>
      <c r="F5" s="1"/>
      <c r="G5" s="1"/>
      <c r="H5" s="2"/>
      <c r="I5" s="2"/>
      <c r="J5" s="8"/>
      <c r="K5" s="8"/>
      <c r="L5" s="8"/>
      <c r="M5" s="8"/>
      <c r="N5" s="8"/>
      <c r="O5" s="8"/>
      <c r="P5" s="8"/>
      <c r="Q5" s="8"/>
      <c r="R5" s="8"/>
    </row>
    <row r="6" spans="1:18">
      <c r="A6" s="6"/>
      <c r="B6" s="6"/>
      <c r="C6" s="2" t="s">
        <v>9</v>
      </c>
      <c r="D6" s="5">
        <v>34.9861436507937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2" t="s">
        <v>17</v>
      </c>
      <c r="R6" s="2" t="s">
        <v>18</v>
      </c>
    </row>
    <row r="7" spans="1:18">
      <c r="A7" s="16" t="s">
        <v>19</v>
      </c>
      <c r="B7" s="4" t="s">
        <v>20</v>
      </c>
      <c r="C7" s="2" t="s">
        <v>21</v>
      </c>
      <c r="D7" s="5">
        <v>18.9191666666667</v>
      </c>
      <c r="E7" s="2">
        <f>SUM(D7:D10)</f>
        <v>69.2360416666667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2"/>
      <c r="R7" s="2"/>
    </row>
    <row r="8" spans="1:18">
      <c r="A8" s="1"/>
      <c r="B8" s="1"/>
      <c r="C8" s="2" t="s">
        <v>22</v>
      </c>
      <c r="D8" s="5">
        <v>48.3062</v>
      </c>
      <c r="E8" s="2"/>
      <c r="F8" s="1"/>
      <c r="G8" s="1"/>
      <c r="H8" s="2" t="s">
        <v>2</v>
      </c>
      <c r="I8" s="2" t="s">
        <v>3</v>
      </c>
      <c r="J8" s="2">
        <f>E4</f>
        <v>673.702863492064</v>
      </c>
      <c r="K8" s="9">
        <f>J8/J18*100</f>
        <v>57.2039836627971</v>
      </c>
      <c r="L8" s="10">
        <f>J8/J20*100</f>
        <v>33.6851431746032</v>
      </c>
      <c r="M8" s="11">
        <v>0.5</v>
      </c>
      <c r="N8" s="9">
        <f t="shared" ref="N8:N16" si="0">K8*M8</f>
        <v>28.6019918313985</v>
      </c>
      <c r="O8" s="9">
        <f t="shared" ref="O8:O16" si="1">L8*M8</f>
        <v>16.8425715873016</v>
      </c>
      <c r="P8" s="11">
        <v>25</v>
      </c>
      <c r="Q8" s="13">
        <f t="shared" ref="Q8:Q16" si="2">O8-P8</f>
        <v>-8.15742841269841</v>
      </c>
      <c r="R8" s="14">
        <f t="shared" ref="R8:R16" si="3">IF(O8&gt;P8,P8,O8)</f>
        <v>16.8425715873016</v>
      </c>
    </row>
    <row r="9" spans="1:18">
      <c r="A9" s="1"/>
      <c r="B9" s="1"/>
      <c r="C9" s="2" t="s">
        <v>23</v>
      </c>
      <c r="D9" s="5">
        <v>2.010675</v>
      </c>
      <c r="E9" s="2"/>
      <c r="F9" s="1"/>
      <c r="G9" s="1"/>
      <c r="H9" s="2" t="s">
        <v>19</v>
      </c>
      <c r="I9" s="2" t="s">
        <v>20</v>
      </c>
      <c r="J9" s="2">
        <f>E7</f>
        <v>69.2360416666667</v>
      </c>
      <c r="K9" s="9">
        <f>J9/J18*100</f>
        <v>5.87881930002127</v>
      </c>
      <c r="L9" s="10">
        <f>J9/J20*100</f>
        <v>3.46180208333333</v>
      </c>
      <c r="M9" s="2">
        <v>0.5</v>
      </c>
      <c r="N9" s="9">
        <f t="shared" si="0"/>
        <v>2.93940965001064</v>
      </c>
      <c r="O9" s="9">
        <f t="shared" si="1"/>
        <v>1.73090104166667</v>
      </c>
      <c r="P9" s="2">
        <v>2.5</v>
      </c>
      <c r="Q9" s="13">
        <f t="shared" si="2"/>
        <v>-0.769098958333333</v>
      </c>
      <c r="R9" s="14">
        <f t="shared" si="3"/>
        <v>1.73090104166667</v>
      </c>
    </row>
    <row r="10" spans="1:18">
      <c r="A10" s="1"/>
      <c r="B10" s="1"/>
      <c r="C10" s="2" t="s">
        <v>24</v>
      </c>
      <c r="D10" s="5">
        <v>0</v>
      </c>
      <c r="E10" s="2"/>
      <c r="F10" s="1"/>
      <c r="G10" s="1"/>
      <c r="H10" s="2" t="s">
        <v>25</v>
      </c>
      <c r="I10" s="2" t="s">
        <v>26</v>
      </c>
      <c r="J10" s="2">
        <f>E11</f>
        <v>154.125988412698</v>
      </c>
      <c r="K10" s="9">
        <f>J10/J18*100</f>
        <v>13.0868087415756</v>
      </c>
      <c r="L10" s="10">
        <f>J10/J20*100</f>
        <v>7.70629942063492</v>
      </c>
      <c r="M10" s="2">
        <v>2</v>
      </c>
      <c r="N10" s="9">
        <f t="shared" si="0"/>
        <v>26.1736174831512</v>
      </c>
      <c r="O10" s="9">
        <f t="shared" si="1"/>
        <v>15.4125988412698</v>
      </c>
      <c r="P10" s="2">
        <v>24</v>
      </c>
      <c r="Q10" s="13">
        <f t="shared" si="2"/>
        <v>-8.58740115873016</v>
      </c>
      <c r="R10" s="14">
        <f t="shared" si="3"/>
        <v>15.4125988412698</v>
      </c>
    </row>
    <row r="11" spans="1:18">
      <c r="A11" s="16" t="s">
        <v>25</v>
      </c>
      <c r="B11" s="4" t="s">
        <v>26</v>
      </c>
      <c r="C11" s="2" t="s">
        <v>27</v>
      </c>
      <c r="D11" s="5">
        <v>78.4209980952381</v>
      </c>
      <c r="E11" s="2">
        <f>SUM(D11:D15)</f>
        <v>154.125988412698</v>
      </c>
      <c r="F11" s="1"/>
      <c r="G11" s="1"/>
      <c r="H11" s="2" t="s">
        <v>28</v>
      </c>
      <c r="I11" s="2" t="s">
        <v>29</v>
      </c>
      <c r="J11" s="2">
        <f>E16</f>
        <v>137.597753968254</v>
      </c>
      <c r="K11" s="9">
        <f>J11/J18*100</f>
        <v>11.6833994577942</v>
      </c>
      <c r="L11" s="10">
        <f>J11/J20*100</f>
        <v>6.8798876984127</v>
      </c>
      <c r="M11" s="2">
        <v>0.5</v>
      </c>
      <c r="N11" s="9">
        <f t="shared" si="0"/>
        <v>5.8416997288971</v>
      </c>
      <c r="O11" s="9">
        <f t="shared" si="1"/>
        <v>3.43994384920635</v>
      </c>
      <c r="P11" s="2">
        <v>5</v>
      </c>
      <c r="Q11" s="13">
        <f t="shared" si="2"/>
        <v>-1.56005615079365</v>
      </c>
      <c r="R11" s="14">
        <f t="shared" si="3"/>
        <v>3.43994384920635</v>
      </c>
    </row>
    <row r="12" spans="1:18">
      <c r="A12" s="6"/>
      <c r="B12" s="6"/>
      <c r="C12" s="2" t="s">
        <v>30</v>
      </c>
      <c r="D12" s="5">
        <v>7.38607142857143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9">
        <f>J12/J18*100</f>
        <v>0</v>
      </c>
      <c r="L12" s="10">
        <f>J12/J20*100</f>
        <v>0</v>
      </c>
      <c r="M12" s="2">
        <v>0.5</v>
      </c>
      <c r="N12" s="9">
        <f t="shared" si="0"/>
        <v>0</v>
      </c>
      <c r="O12" s="9">
        <f t="shared" si="1"/>
        <v>0</v>
      </c>
      <c r="P12" s="2">
        <v>1</v>
      </c>
      <c r="Q12" s="13">
        <f t="shared" si="2"/>
        <v>-1</v>
      </c>
      <c r="R12" s="14">
        <f t="shared" si="3"/>
        <v>0</v>
      </c>
    </row>
    <row r="13" spans="1:18">
      <c r="A13" s="6"/>
      <c r="B13" s="6"/>
      <c r="C13" s="2" t="s">
        <v>33</v>
      </c>
      <c r="D13" s="5">
        <v>28.6219246031746</v>
      </c>
      <c r="E13" s="2"/>
      <c r="F13" s="1"/>
      <c r="G13" s="1"/>
      <c r="H13" s="2" t="s">
        <v>34</v>
      </c>
      <c r="I13" s="2" t="s">
        <v>35</v>
      </c>
      <c r="J13" s="2">
        <f>E22</f>
        <v>45.0575396825397</v>
      </c>
      <c r="K13" s="9">
        <f>J13/J18*100</f>
        <v>3.82582723565371</v>
      </c>
      <c r="L13" s="10">
        <f>J13/J20*100</f>
        <v>2.25287698412698</v>
      </c>
      <c r="M13" s="2">
        <v>2</v>
      </c>
      <c r="N13" s="9">
        <f t="shared" si="0"/>
        <v>7.65165447130743</v>
      </c>
      <c r="O13" s="9">
        <f t="shared" si="1"/>
        <v>4.50575396825397</v>
      </c>
      <c r="P13" s="2">
        <v>10</v>
      </c>
      <c r="Q13" s="13">
        <f t="shared" si="2"/>
        <v>-5.49424603174603</v>
      </c>
      <c r="R13" s="14">
        <f t="shared" si="3"/>
        <v>4.50575396825397</v>
      </c>
    </row>
    <row r="14" spans="1:18">
      <c r="A14" s="6"/>
      <c r="B14" s="6"/>
      <c r="C14" s="2" t="s">
        <v>36</v>
      </c>
      <c r="D14" s="5">
        <v>35.6649942857143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9">
        <f>J14/J18*100</f>
        <v>0</v>
      </c>
      <c r="L14" s="10">
        <f>J14/J20*100</f>
        <v>0</v>
      </c>
      <c r="M14" s="2">
        <v>0.5</v>
      </c>
      <c r="N14" s="9">
        <f t="shared" si="0"/>
        <v>0</v>
      </c>
      <c r="O14" s="9">
        <f t="shared" si="1"/>
        <v>0</v>
      </c>
      <c r="P14" s="2">
        <v>2.5</v>
      </c>
      <c r="Q14" s="13">
        <f t="shared" si="2"/>
        <v>-2.5</v>
      </c>
      <c r="R14" s="14">
        <f t="shared" si="3"/>
        <v>0</v>
      </c>
    </row>
    <row r="15" spans="1:18">
      <c r="A15" s="6"/>
      <c r="B15" s="6"/>
      <c r="C15" s="2" t="s">
        <v>39</v>
      </c>
      <c r="D15" s="5">
        <v>4.032</v>
      </c>
      <c r="E15" s="2"/>
      <c r="F15" s="1"/>
      <c r="G15" s="1"/>
      <c r="H15" s="2" t="s">
        <v>40</v>
      </c>
      <c r="I15" s="2" t="s">
        <v>41</v>
      </c>
      <c r="J15" s="2">
        <f t="shared" si="4"/>
        <v>98</v>
      </c>
      <c r="K15" s="9">
        <f>J15/J18*100</f>
        <v>8.32116160215809</v>
      </c>
      <c r="L15" s="10">
        <f>J15/J20*100</f>
        <v>4.9</v>
      </c>
      <c r="M15" s="2">
        <v>5</v>
      </c>
      <c r="N15" s="9">
        <f t="shared" si="0"/>
        <v>41.6058080107905</v>
      </c>
      <c r="O15" s="9">
        <f t="shared" si="1"/>
        <v>24.5</v>
      </c>
      <c r="P15" s="2">
        <v>30</v>
      </c>
      <c r="Q15" s="13">
        <f t="shared" si="2"/>
        <v>-5.5</v>
      </c>
      <c r="R15" s="14">
        <f t="shared" si="3"/>
        <v>24.5</v>
      </c>
    </row>
    <row r="16" spans="1:18">
      <c r="A16" s="16" t="s">
        <v>28</v>
      </c>
      <c r="B16" s="4" t="s">
        <v>29</v>
      </c>
      <c r="C16" s="2" t="s">
        <v>42</v>
      </c>
      <c r="D16" s="5">
        <v>3.10714285714286</v>
      </c>
      <c r="E16" s="2">
        <f>SUM(D16:D19)</f>
        <v>137.597753968254</v>
      </c>
      <c r="F16" s="1"/>
      <c r="G16" s="1"/>
      <c r="H16" s="2" t="s">
        <v>43</v>
      </c>
      <c r="I16" s="2" t="s">
        <v>44</v>
      </c>
      <c r="J16" s="2">
        <f t="shared" si="4"/>
        <v>0</v>
      </c>
      <c r="K16" s="9">
        <f>J16/J18*100</f>
        <v>0</v>
      </c>
      <c r="L16" s="10">
        <f>J16/J20*100</f>
        <v>0</v>
      </c>
      <c r="M16" s="2">
        <v>0</v>
      </c>
      <c r="N16" s="9">
        <f t="shared" si="0"/>
        <v>0</v>
      </c>
      <c r="O16" s="9">
        <f t="shared" si="1"/>
        <v>0</v>
      </c>
      <c r="P16" s="2">
        <v>0</v>
      </c>
      <c r="Q16" s="13">
        <f t="shared" si="2"/>
        <v>0</v>
      </c>
      <c r="R16" s="14">
        <f t="shared" si="3"/>
        <v>0</v>
      </c>
    </row>
    <row r="17" spans="1:18">
      <c r="A17" s="6"/>
      <c r="B17" s="6"/>
      <c r="C17" s="2" t="s">
        <v>45</v>
      </c>
      <c r="D17" s="5">
        <v>117.986611111111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1177.72018722222</v>
      </c>
      <c r="K18" s="2">
        <f t="shared" si="5"/>
        <v>100</v>
      </c>
      <c r="L18" s="2">
        <f t="shared" si="5"/>
        <v>58.8860093611111</v>
      </c>
      <c r="M18" s="2"/>
      <c r="N18" s="2">
        <f t="shared" ref="N18:P18" si="6">SUM(N8:N16)</f>
        <v>112.814181175555</v>
      </c>
      <c r="O18" s="2">
        <f t="shared" si="6"/>
        <v>66.4317692876984</v>
      </c>
      <c r="P18" s="2">
        <f t="shared" si="6"/>
        <v>100</v>
      </c>
      <c r="Q18" s="2"/>
      <c r="R18" s="15">
        <f>SUM(R8:R16)</f>
        <v>66.4317692876984</v>
      </c>
    </row>
    <row r="19" spans="1:18">
      <c r="A19" s="6"/>
      <c r="B19" s="6"/>
      <c r="C19" s="2" t="s">
        <v>48</v>
      </c>
      <c r="D19" s="5">
        <v>16.504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6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6" t="s">
        <v>34</v>
      </c>
      <c r="B22" s="4" t="s">
        <v>35</v>
      </c>
      <c r="C22" s="2" t="s">
        <v>54</v>
      </c>
      <c r="D22" s="5">
        <v>1.13</v>
      </c>
      <c r="E22" s="2">
        <f>SUM(D22:D25)</f>
        <v>45.0575396825397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5">
        <v>40.4775396825397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5">
        <v>3.45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5">
        <v>0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6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6" t="s">
        <v>40</v>
      </c>
      <c r="B27" s="4" t="s">
        <v>41</v>
      </c>
      <c r="C27" s="2" t="s">
        <v>59</v>
      </c>
      <c r="D27" s="2">
        <v>98</v>
      </c>
      <c r="E27" s="2">
        <v>98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6" t="s">
        <v>43</v>
      </c>
      <c r="B28" s="4" t="s">
        <v>44</v>
      </c>
      <c r="C28" s="2" t="s">
        <v>60</v>
      </c>
      <c r="D28" s="7">
        <v>0</v>
      </c>
      <c r="E28" s="7">
        <v>0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28"/>
  <sheetViews>
    <sheetView tabSelected="1" workbookViewId="0">
      <selection activeCell="H13" sqref="H13"/>
    </sheetView>
  </sheetViews>
  <sheetFormatPr defaultColWidth="8.88888888888889" defaultRowHeight="14.4"/>
  <sheetData>
    <row r="1" spans="1:18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spans="1:18">
      <c r="A3" s="1"/>
      <c r="B3" s="1"/>
      <c r="C3" s="1"/>
      <c r="D3" s="2" t="s">
        <v>1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spans="1:18">
      <c r="A4" s="16" t="s">
        <v>2</v>
      </c>
      <c r="B4" s="4" t="s">
        <v>3</v>
      </c>
      <c r="C4" s="2" t="s">
        <v>4</v>
      </c>
      <c r="D4" s="5">
        <v>716.851666666667</v>
      </c>
      <c r="E4" s="2">
        <f>SUM(D4:D6)</f>
        <v>789.396433333333</v>
      </c>
      <c r="F4" s="1"/>
      <c r="G4" s="1"/>
      <c r="H4" s="2" t="s">
        <v>5</v>
      </c>
      <c r="I4" s="2" t="s">
        <v>6</v>
      </c>
      <c r="J4" s="8" t="s">
        <v>7</v>
      </c>
      <c r="K4" s="8"/>
      <c r="L4" s="8"/>
      <c r="M4" s="8"/>
      <c r="N4" s="8"/>
      <c r="O4" s="8"/>
      <c r="P4" s="8"/>
      <c r="Q4" s="8"/>
      <c r="R4" s="8"/>
    </row>
    <row r="5" spans="1:18">
      <c r="A5" s="3"/>
      <c r="B5" s="4"/>
      <c r="C5" s="2" t="s">
        <v>8</v>
      </c>
      <c r="D5" s="5">
        <v>26.712</v>
      </c>
      <c r="E5" s="2"/>
      <c r="F5" s="1"/>
      <c r="G5" s="1"/>
      <c r="H5" s="2"/>
      <c r="I5" s="2"/>
      <c r="J5" s="8"/>
      <c r="K5" s="8"/>
      <c r="L5" s="8"/>
      <c r="M5" s="8"/>
      <c r="N5" s="8"/>
      <c r="O5" s="8"/>
      <c r="P5" s="8"/>
      <c r="Q5" s="8"/>
      <c r="R5" s="8"/>
    </row>
    <row r="6" spans="1:18">
      <c r="A6" s="6"/>
      <c r="B6" s="6"/>
      <c r="C6" s="2" t="s">
        <v>9</v>
      </c>
      <c r="D6" s="5">
        <v>45.8327666666667</v>
      </c>
      <c r="E6" s="2"/>
      <c r="F6" s="1"/>
      <c r="G6" s="1"/>
      <c r="H6" s="2"/>
      <c r="I6" s="2"/>
      <c r="J6" s="2" t="s">
        <v>10</v>
      </c>
      <c r="K6" s="2" t="s">
        <v>11</v>
      </c>
      <c r="L6" s="2" t="s">
        <v>12</v>
      </c>
      <c r="M6" s="2" t="s">
        <v>13</v>
      </c>
      <c r="N6" s="2" t="s">
        <v>14</v>
      </c>
      <c r="O6" s="2" t="s">
        <v>15</v>
      </c>
      <c r="P6" s="2" t="s">
        <v>16</v>
      </c>
      <c r="Q6" s="12" t="s">
        <v>17</v>
      </c>
      <c r="R6" s="2" t="s">
        <v>18</v>
      </c>
    </row>
    <row r="7" spans="1:18">
      <c r="A7" s="16" t="s">
        <v>19</v>
      </c>
      <c r="B7" s="4" t="s">
        <v>20</v>
      </c>
      <c r="C7" s="2" t="s">
        <v>21</v>
      </c>
      <c r="D7" s="5">
        <v>24.36375</v>
      </c>
      <c r="E7" s="2">
        <f>SUM(D7:D10)</f>
        <v>61.291075</v>
      </c>
      <c r="F7" s="1"/>
      <c r="G7" s="1"/>
      <c r="H7" s="2"/>
      <c r="I7" s="2"/>
      <c r="J7" s="2"/>
      <c r="K7" s="2"/>
      <c r="L7" s="2"/>
      <c r="M7" s="2"/>
      <c r="N7" s="2"/>
      <c r="O7" s="2"/>
      <c r="P7" s="2"/>
      <c r="Q7" s="12"/>
      <c r="R7" s="2"/>
    </row>
    <row r="8" spans="1:18">
      <c r="A8" s="1"/>
      <c r="B8" s="1"/>
      <c r="C8" s="2" t="s">
        <v>22</v>
      </c>
      <c r="D8" s="5">
        <v>24.1531</v>
      </c>
      <c r="E8" s="2"/>
      <c r="F8" s="1"/>
      <c r="G8" s="1"/>
      <c r="H8" s="2" t="s">
        <v>2</v>
      </c>
      <c r="I8" s="2" t="s">
        <v>3</v>
      </c>
      <c r="J8" s="2">
        <f>E4</f>
        <v>789.396433333333</v>
      </c>
      <c r="K8" s="9">
        <f>J8/J18*100</f>
        <v>59.1479689335641</v>
      </c>
      <c r="L8" s="10">
        <f>J8/J20*100</f>
        <v>39.4698216666667</v>
      </c>
      <c r="M8" s="11">
        <v>0.5</v>
      </c>
      <c r="N8" s="9">
        <f t="shared" ref="N8:N16" si="0">K8*M8</f>
        <v>29.573984466782</v>
      </c>
      <c r="O8" s="9">
        <f t="shared" ref="O8:O16" si="1">L8*M8</f>
        <v>19.7349108333333</v>
      </c>
      <c r="P8" s="11">
        <v>25</v>
      </c>
      <c r="Q8" s="13">
        <f t="shared" ref="Q8:Q16" si="2">O8-P8</f>
        <v>-5.26508916666667</v>
      </c>
      <c r="R8" s="14">
        <f t="shared" ref="R8:R16" si="3">IF(O8&gt;P8,P8,O8)</f>
        <v>19.7349108333333</v>
      </c>
    </row>
    <row r="9" spans="1:18">
      <c r="A9" s="1"/>
      <c r="B9" s="1"/>
      <c r="C9" s="2" t="s">
        <v>23</v>
      </c>
      <c r="D9" s="5">
        <v>0.529125</v>
      </c>
      <c r="E9" s="2"/>
      <c r="F9" s="1"/>
      <c r="G9" s="1"/>
      <c r="H9" s="2" t="s">
        <v>19</v>
      </c>
      <c r="I9" s="2" t="s">
        <v>20</v>
      </c>
      <c r="J9" s="2">
        <f>E7</f>
        <v>61.291075</v>
      </c>
      <c r="K9" s="9">
        <f>J9/J18*100</f>
        <v>4.59242333373191</v>
      </c>
      <c r="L9" s="10">
        <f>J9/J20*100</f>
        <v>3.06455375</v>
      </c>
      <c r="M9" s="2">
        <v>0.5</v>
      </c>
      <c r="N9" s="9">
        <f t="shared" si="0"/>
        <v>2.29621166686595</v>
      </c>
      <c r="O9" s="9">
        <f t="shared" si="1"/>
        <v>1.532276875</v>
      </c>
      <c r="P9" s="2">
        <v>2.5</v>
      </c>
      <c r="Q9" s="13">
        <f t="shared" si="2"/>
        <v>-0.967723125</v>
      </c>
      <c r="R9" s="14">
        <f t="shared" si="3"/>
        <v>1.532276875</v>
      </c>
    </row>
    <row r="10" spans="1:18">
      <c r="A10" s="1"/>
      <c r="B10" s="1"/>
      <c r="C10" s="2" t="s">
        <v>24</v>
      </c>
      <c r="D10" s="5">
        <v>12.2451</v>
      </c>
      <c r="E10" s="2"/>
      <c r="F10" s="1"/>
      <c r="G10" s="1"/>
      <c r="H10" s="2" t="s">
        <v>25</v>
      </c>
      <c r="I10" s="2" t="s">
        <v>26</v>
      </c>
      <c r="J10" s="2">
        <f>E11</f>
        <v>197.716741666667</v>
      </c>
      <c r="K10" s="9">
        <f>J10/J18*100</f>
        <v>14.8145382977774</v>
      </c>
      <c r="L10" s="10">
        <f>J10/J20*100</f>
        <v>9.88583708333333</v>
      </c>
      <c r="M10" s="2">
        <v>2</v>
      </c>
      <c r="N10" s="9">
        <f t="shared" si="0"/>
        <v>29.6290765955547</v>
      </c>
      <c r="O10" s="9">
        <f t="shared" si="1"/>
        <v>19.7716741666667</v>
      </c>
      <c r="P10" s="2">
        <v>24</v>
      </c>
      <c r="Q10" s="13">
        <f t="shared" si="2"/>
        <v>-4.22832583333333</v>
      </c>
      <c r="R10" s="14">
        <f t="shared" si="3"/>
        <v>19.7716741666667</v>
      </c>
    </row>
    <row r="11" spans="1:18">
      <c r="A11" s="16" t="s">
        <v>25</v>
      </c>
      <c r="B11" s="4" t="s">
        <v>26</v>
      </c>
      <c r="C11" s="2" t="s">
        <v>27</v>
      </c>
      <c r="D11" s="5">
        <v>98.1671</v>
      </c>
      <c r="E11" s="2">
        <f>SUM(D11:D15)</f>
        <v>197.716741666667</v>
      </c>
      <c r="F11" s="1"/>
      <c r="G11" s="1"/>
      <c r="H11" s="2" t="s">
        <v>28</v>
      </c>
      <c r="I11" s="2" t="s">
        <v>29</v>
      </c>
      <c r="J11" s="2">
        <f>E16</f>
        <v>163.2215</v>
      </c>
      <c r="K11" s="9">
        <f>J11/J18*100</f>
        <v>12.2298756412206</v>
      </c>
      <c r="L11" s="10">
        <f>J11/J20*100</f>
        <v>8.161075</v>
      </c>
      <c r="M11" s="2">
        <v>0.5</v>
      </c>
      <c r="N11" s="9">
        <f t="shared" si="0"/>
        <v>6.11493782061028</v>
      </c>
      <c r="O11" s="9">
        <f t="shared" si="1"/>
        <v>4.0805375</v>
      </c>
      <c r="P11" s="2">
        <v>5</v>
      </c>
      <c r="Q11" s="13">
        <f t="shared" si="2"/>
        <v>-0.9194625</v>
      </c>
      <c r="R11" s="14">
        <f t="shared" si="3"/>
        <v>4.0805375</v>
      </c>
    </row>
    <row r="12" spans="1:18">
      <c r="A12" s="6"/>
      <c r="B12" s="6"/>
      <c r="C12" s="2" t="s">
        <v>30</v>
      </c>
      <c r="D12" s="5">
        <v>4.455</v>
      </c>
      <c r="E12" s="2"/>
      <c r="F12" s="1"/>
      <c r="G12" s="1"/>
      <c r="H12" s="2" t="s">
        <v>31</v>
      </c>
      <c r="I12" s="2" t="s">
        <v>32</v>
      </c>
      <c r="J12" s="2">
        <f>E20</f>
        <v>0</v>
      </c>
      <c r="K12" s="9">
        <f>J12/J18*100</f>
        <v>0</v>
      </c>
      <c r="L12" s="10">
        <f>J12/J20*100</f>
        <v>0</v>
      </c>
      <c r="M12" s="2">
        <v>0.5</v>
      </c>
      <c r="N12" s="9">
        <f t="shared" si="0"/>
        <v>0</v>
      </c>
      <c r="O12" s="9">
        <f t="shared" si="1"/>
        <v>0</v>
      </c>
      <c r="P12" s="2">
        <v>1</v>
      </c>
      <c r="Q12" s="13">
        <f t="shared" si="2"/>
        <v>-1</v>
      </c>
      <c r="R12" s="14">
        <f t="shared" si="3"/>
        <v>0</v>
      </c>
    </row>
    <row r="13" spans="1:18">
      <c r="A13" s="6"/>
      <c r="B13" s="6"/>
      <c r="C13" s="2" t="s">
        <v>33</v>
      </c>
      <c r="D13" s="5">
        <v>31.4558166666667</v>
      </c>
      <c r="E13" s="2"/>
      <c r="F13" s="1"/>
      <c r="G13" s="1"/>
      <c r="H13" s="2" t="s">
        <v>34</v>
      </c>
      <c r="I13" s="2" t="s">
        <v>35</v>
      </c>
      <c r="J13" s="2">
        <f>E22</f>
        <v>29.9871666666667</v>
      </c>
      <c r="K13" s="9">
        <f>J13/J18*100</f>
        <v>2.24688119620202</v>
      </c>
      <c r="L13" s="10">
        <f>J13/J20*100</f>
        <v>1.49935833333333</v>
      </c>
      <c r="M13" s="2">
        <v>2</v>
      </c>
      <c r="N13" s="9">
        <f t="shared" si="0"/>
        <v>4.49376239240404</v>
      </c>
      <c r="O13" s="9">
        <f t="shared" si="1"/>
        <v>2.99871666666667</v>
      </c>
      <c r="P13" s="2">
        <v>10</v>
      </c>
      <c r="Q13" s="13">
        <f t="shared" si="2"/>
        <v>-7.00128333333333</v>
      </c>
      <c r="R13" s="14">
        <f t="shared" si="3"/>
        <v>2.99871666666667</v>
      </c>
    </row>
    <row r="14" spans="1:18">
      <c r="A14" s="6"/>
      <c r="B14" s="6"/>
      <c r="C14" s="2" t="s">
        <v>36</v>
      </c>
      <c r="D14" s="5">
        <v>49.638825</v>
      </c>
      <c r="E14" s="2"/>
      <c r="F14" s="1"/>
      <c r="G14" s="1"/>
      <c r="H14" s="2" t="s">
        <v>37</v>
      </c>
      <c r="I14" s="2" t="s">
        <v>38</v>
      </c>
      <c r="J14" s="2">
        <f t="shared" ref="J14:J16" si="4">E26</f>
        <v>0</v>
      </c>
      <c r="K14" s="9">
        <f>J14/J18*100</f>
        <v>0</v>
      </c>
      <c r="L14" s="10">
        <f>J14/J20*100</f>
        <v>0</v>
      </c>
      <c r="M14" s="2">
        <v>0.5</v>
      </c>
      <c r="N14" s="9">
        <f t="shared" si="0"/>
        <v>0</v>
      </c>
      <c r="O14" s="9">
        <f t="shared" si="1"/>
        <v>0</v>
      </c>
      <c r="P14" s="2">
        <v>2.5</v>
      </c>
      <c r="Q14" s="13">
        <f t="shared" si="2"/>
        <v>-2.5</v>
      </c>
      <c r="R14" s="14">
        <f t="shared" si="3"/>
        <v>0</v>
      </c>
    </row>
    <row r="15" spans="1:18">
      <c r="A15" s="6"/>
      <c r="B15" s="6"/>
      <c r="C15" s="2" t="s">
        <v>39</v>
      </c>
      <c r="D15" s="5">
        <v>14</v>
      </c>
      <c r="E15" s="2"/>
      <c r="F15" s="1"/>
      <c r="G15" s="1"/>
      <c r="H15" s="2" t="s">
        <v>40</v>
      </c>
      <c r="I15" s="2" t="s">
        <v>41</v>
      </c>
      <c r="J15" s="2">
        <f t="shared" si="4"/>
        <v>90</v>
      </c>
      <c r="K15" s="9">
        <f>J15/J18*100</f>
        <v>6.74352832016524</v>
      </c>
      <c r="L15" s="10">
        <f>J15/J20*100</f>
        <v>4.5</v>
      </c>
      <c r="M15" s="2">
        <v>5</v>
      </c>
      <c r="N15" s="9">
        <f t="shared" si="0"/>
        <v>33.7176416008262</v>
      </c>
      <c r="O15" s="9">
        <f t="shared" si="1"/>
        <v>22.5</v>
      </c>
      <c r="P15" s="2">
        <v>30</v>
      </c>
      <c r="Q15" s="13">
        <f t="shared" si="2"/>
        <v>-7.5</v>
      </c>
      <c r="R15" s="14">
        <f t="shared" si="3"/>
        <v>22.5</v>
      </c>
    </row>
    <row r="16" spans="1:18">
      <c r="A16" s="16" t="s">
        <v>28</v>
      </c>
      <c r="B16" s="4" t="s">
        <v>29</v>
      </c>
      <c r="C16" s="2" t="s">
        <v>42</v>
      </c>
      <c r="D16" s="5">
        <v>0</v>
      </c>
      <c r="E16" s="2">
        <f>SUM(D16:D19)</f>
        <v>163.2215</v>
      </c>
      <c r="F16" s="1"/>
      <c r="G16" s="1"/>
      <c r="H16" s="2" t="s">
        <v>43</v>
      </c>
      <c r="I16" s="2" t="s">
        <v>44</v>
      </c>
      <c r="J16" s="2">
        <f t="shared" si="4"/>
        <v>3</v>
      </c>
      <c r="K16" s="9">
        <f>J16/J18*100</f>
        <v>0.224784277338841</v>
      </c>
      <c r="L16" s="10">
        <f>J16/J20*100</f>
        <v>0.15</v>
      </c>
      <c r="M16" s="2">
        <v>0</v>
      </c>
      <c r="N16" s="9">
        <f t="shared" si="0"/>
        <v>0</v>
      </c>
      <c r="O16" s="9">
        <f t="shared" si="1"/>
        <v>0</v>
      </c>
      <c r="P16" s="2">
        <v>0</v>
      </c>
      <c r="Q16" s="13">
        <f t="shared" si="2"/>
        <v>0</v>
      </c>
      <c r="R16" s="14">
        <f t="shared" si="3"/>
        <v>0</v>
      </c>
    </row>
    <row r="17" spans="1:18">
      <c r="A17" s="6"/>
      <c r="B17" s="6"/>
      <c r="C17" s="2" t="s">
        <v>45</v>
      </c>
      <c r="D17" s="5">
        <v>160.7815</v>
      </c>
      <c r="E17" s="2"/>
      <c r="F17" s="1"/>
      <c r="G17" s="1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</row>
    <row r="18" spans="1:18">
      <c r="A18" s="6"/>
      <c r="B18" s="6"/>
      <c r="C18" s="2" t="s">
        <v>46</v>
      </c>
      <c r="D18" s="5">
        <v>0</v>
      </c>
      <c r="E18" s="2"/>
      <c r="F18" s="1"/>
      <c r="G18" s="1"/>
      <c r="H18" s="2"/>
      <c r="I18" s="2" t="s">
        <v>47</v>
      </c>
      <c r="J18" s="2">
        <f t="shared" ref="J18:L18" si="5">SUM(J8:J16)</f>
        <v>1334.61291666667</v>
      </c>
      <c r="K18" s="2">
        <f t="shared" si="5"/>
        <v>100</v>
      </c>
      <c r="L18" s="2">
        <f t="shared" si="5"/>
        <v>66.7306458333333</v>
      </c>
      <c r="M18" s="2"/>
      <c r="N18" s="2">
        <f t="shared" ref="N18:P18" si="6">SUM(N8:N16)</f>
        <v>105.825614543043</v>
      </c>
      <c r="O18" s="2">
        <f t="shared" si="6"/>
        <v>70.6181160416667</v>
      </c>
      <c r="P18" s="2">
        <f t="shared" si="6"/>
        <v>100</v>
      </c>
      <c r="Q18" s="2"/>
      <c r="R18" s="15">
        <f>SUM(R8:R16)</f>
        <v>70.6181160416667</v>
      </c>
    </row>
    <row r="19" spans="1:18">
      <c r="A19" s="6"/>
      <c r="B19" s="6"/>
      <c r="C19" s="2" t="s">
        <v>48</v>
      </c>
      <c r="D19" s="5">
        <v>2.44</v>
      </c>
      <c r="E19" s="2"/>
      <c r="F19" s="1"/>
      <c r="G19" s="1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</row>
    <row r="20" spans="1:18">
      <c r="A20" s="16" t="s">
        <v>31</v>
      </c>
      <c r="B20" s="4" t="s">
        <v>32</v>
      </c>
      <c r="C20" s="2" t="s">
        <v>49</v>
      </c>
      <c r="D20" s="5">
        <v>0</v>
      </c>
      <c r="E20" s="2">
        <f>+SUM(D20:D21)</f>
        <v>0</v>
      </c>
      <c r="F20" s="1"/>
      <c r="G20" s="1"/>
      <c r="H20" s="2" t="s">
        <v>50</v>
      </c>
      <c r="I20" s="2"/>
      <c r="J20" s="2">
        <v>2000</v>
      </c>
      <c r="K20" s="2" t="s">
        <v>51</v>
      </c>
      <c r="L20" s="2"/>
      <c r="M20" s="2"/>
      <c r="N20" s="2"/>
      <c r="O20" s="2"/>
      <c r="P20" s="2"/>
      <c r="Q20" s="2"/>
      <c r="R20" s="2"/>
    </row>
    <row r="21" spans="1:18">
      <c r="A21" s="3"/>
      <c r="B21" s="4"/>
      <c r="C21" s="2" t="s">
        <v>52</v>
      </c>
      <c r="D21" s="2">
        <v>0</v>
      </c>
      <c r="E21" s="2"/>
      <c r="F21" s="1"/>
      <c r="G21" s="1"/>
      <c r="H21" s="2" t="s">
        <v>53</v>
      </c>
      <c r="I21" s="2"/>
      <c r="J21" s="2"/>
      <c r="K21" s="2"/>
      <c r="L21" s="2"/>
      <c r="M21" s="2"/>
      <c r="N21" s="2"/>
      <c r="O21" s="2"/>
      <c r="P21" s="2"/>
      <c r="Q21" s="2"/>
      <c r="R21" s="2"/>
    </row>
    <row r="22" spans="1:18">
      <c r="A22" s="16" t="s">
        <v>34</v>
      </c>
      <c r="B22" s="4" t="s">
        <v>35</v>
      </c>
      <c r="C22" s="2" t="s">
        <v>54</v>
      </c>
      <c r="D22" s="5">
        <v>11.3</v>
      </c>
      <c r="E22" s="2">
        <f>SUM(D22:D25)</f>
        <v>29.9871666666667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spans="1:18">
      <c r="A23" s="6"/>
      <c r="B23" s="6"/>
      <c r="C23" s="2" t="s">
        <v>55</v>
      </c>
      <c r="D23" s="5">
        <v>18.6871666666667</v>
      </c>
      <c r="E23" s="2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spans="1:18">
      <c r="A24" s="6"/>
      <c r="B24" s="6"/>
      <c r="C24" s="2" t="s">
        <v>56</v>
      </c>
      <c r="D24" s="5">
        <v>0</v>
      </c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spans="1:18">
      <c r="A25" s="6"/>
      <c r="B25" s="6"/>
      <c r="C25" s="2" t="s">
        <v>57</v>
      </c>
      <c r="D25" s="5">
        <v>0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spans="1:18">
      <c r="A26" s="16" t="s">
        <v>37</v>
      </c>
      <c r="B26" s="4" t="s">
        <v>38</v>
      </c>
      <c r="C26" s="2" t="s">
        <v>58</v>
      </c>
      <c r="D26" s="2">
        <v>0</v>
      </c>
      <c r="E26" s="2">
        <v>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spans="1:18">
      <c r="A27" s="16" t="s">
        <v>40</v>
      </c>
      <c r="B27" s="4" t="s">
        <v>41</v>
      </c>
      <c r="C27" s="2" t="s">
        <v>59</v>
      </c>
      <c r="D27" s="2">
        <v>90</v>
      </c>
      <c r="E27" s="2">
        <v>90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spans="1:18">
      <c r="A28" s="16" t="s">
        <v>43</v>
      </c>
      <c r="B28" s="4" t="s">
        <v>44</v>
      </c>
      <c r="C28" s="2" t="s">
        <v>60</v>
      </c>
      <c r="D28" s="7">
        <v>3</v>
      </c>
      <c r="E28" s="7">
        <v>3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</sheetData>
  <mergeCells count="2">
    <mergeCell ref="J4:R4"/>
    <mergeCell ref="Q6:Q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Bawahan Pasar</vt:lpstr>
      <vt:lpstr>Mandi Kapau Timur</vt:lpstr>
      <vt:lpstr>Sungai Besar</vt:lpstr>
      <vt:lpstr>Tungkaran</vt:lpstr>
      <vt:lpstr>Bincau Muara</vt:lpstr>
      <vt:lpstr>Keladan Baru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Vincent</dc:creator>
  <cp:lastModifiedBy>Christopher Vincent</cp:lastModifiedBy>
  <dcterms:created xsi:type="dcterms:W3CDTF">2022-05-05T18:21:30Z</dcterms:created>
  <dcterms:modified xsi:type="dcterms:W3CDTF">2022-05-05T18:45:44Z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9756F456479649B5AA8BD8CD6C119EDB</vt:lpwstr>
  </property>
  <property fmtid="{D5CDD505-2E9C-101B-9397-08002B2CF9AE}" pid="3" name="KSOProductBuildVer">
    <vt:lpwstr>1033-11.2.0.11074</vt:lpwstr>
  </property>
</Properties>
</file>