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5"/>
  </bookViews>
  <sheets>
    <sheet name="Bawahan Pasar" sheetId="1" r:id="rId1"/>
    <sheet name="Mandi Kapau Timur" sheetId="2" r:id="rId2"/>
    <sheet name="Sungai Besar" sheetId="3" r:id="rId3"/>
    <sheet name="Tungkaran" sheetId="4" r:id="rId4"/>
    <sheet name="Bincau Muara" sheetId="5" r:id="rId5"/>
    <sheet name="Keladan Baru" sheetId="6" r:id="rId6"/>
    <sheet name="Banjar" sheetId="7" r:id="rId7"/>
  </sheets>
  <calcPr calcId="144525"/>
</workbook>
</file>

<file path=xl/sharedStrings.xml><?xml version="1.0" encoding="utf-8"?>
<sst xmlns="http://schemas.openxmlformats.org/spreadsheetml/2006/main" count="554" uniqueCount="61">
  <si>
    <t>No</t>
  </si>
  <si>
    <t>Kelompok Pangan</t>
  </si>
  <si>
    <t>Perhitungan Skor Pola Pangan Harapan (PPH)</t>
  </si>
  <si>
    <t>Kalori</t>
  </si>
  <si>
    <t>%</t>
  </si>
  <si>
    <t>% AKE*)</t>
  </si>
  <si>
    <t>Bobot</t>
  </si>
  <si>
    <t>Skor Aktual</t>
  </si>
  <si>
    <t>Skor AKE</t>
  </si>
  <si>
    <t>Skor Maks</t>
  </si>
  <si>
    <t>Gap Skor AKE dan Skor Maksimal</t>
  </si>
  <si>
    <t>Skor PPH</t>
  </si>
  <si>
    <t>1.</t>
  </si>
  <si>
    <t>Padi-padian</t>
  </si>
  <si>
    <t>2.</t>
  </si>
  <si>
    <t>Umbi-umbian</t>
  </si>
  <si>
    <t>3.</t>
  </si>
  <si>
    <t>Pangan Hewani</t>
  </si>
  <si>
    <t>4.</t>
  </si>
  <si>
    <t>Minyak dan Lemak</t>
  </si>
  <si>
    <t>5.</t>
  </si>
  <si>
    <t>Buah/Biji Berminyak</t>
  </si>
  <si>
    <t>6.</t>
  </si>
  <si>
    <t>Kacang-kacangan</t>
  </si>
  <si>
    <t>7.</t>
  </si>
  <si>
    <t>Gula</t>
  </si>
  <si>
    <t>8.</t>
  </si>
  <si>
    <t>Sayur dan Buah</t>
  </si>
  <si>
    <t>9.</t>
  </si>
  <si>
    <t>Lain-lain</t>
  </si>
  <si>
    <t xml:space="preserve">Total </t>
  </si>
  <si>
    <t>Keterangan =</t>
  </si>
  <si>
    <t>*) Angka Kecukupan Energi (AKE) :</t>
  </si>
  <si>
    <t xml:space="preserve"> Kkal/Kap/Hari</t>
  </si>
  <si>
    <t>kkal/kap/hari</t>
  </si>
  <si>
    <t>Beras</t>
  </si>
  <si>
    <t>Jagung</t>
  </si>
  <si>
    <t>Terigu</t>
  </si>
  <si>
    <t>Ubi Kayu</t>
  </si>
  <si>
    <t>Ubi Jalar</t>
  </si>
  <si>
    <t>Sagu</t>
  </si>
  <si>
    <t>Kentang</t>
  </si>
  <si>
    <t>Umbi lain</t>
  </si>
  <si>
    <t>Ikan</t>
  </si>
  <si>
    <t>Daging Ruminansia</t>
  </si>
  <si>
    <t>Daging Unggas</t>
  </si>
  <si>
    <t>Telur</t>
  </si>
  <si>
    <t>Susu</t>
  </si>
  <si>
    <t>Minyak kelapa</t>
  </si>
  <si>
    <t>Minyak sawit</t>
  </si>
  <si>
    <t>Minyak lain</t>
  </si>
  <si>
    <t>Kelapa</t>
  </si>
  <si>
    <t>Kemiri</t>
  </si>
  <si>
    <t>Biji bunga matahari</t>
  </si>
  <si>
    <t>Kacang Tanah</t>
  </si>
  <si>
    <t>Kacang Kedelai</t>
  </si>
  <si>
    <t>Kacang Hijau</t>
  </si>
  <si>
    <t>Kacang Merah</t>
  </si>
  <si>
    <t>n/a</t>
  </si>
  <si>
    <t>(lihat daftar dibagian buah dan sayur)</t>
  </si>
  <si>
    <t>Data Desa Bawahan Pasar 2013-1 [sheet Pola Konsumsi]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</si>
</sst>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#,##0.0"/>
    <numFmt numFmtId="181" formatCode="_(* #,##0_);_(* \(#,##0\);_(* &quot;-&quot;_);_(@_)"/>
    <numFmt numFmtId="182" formatCode="#,##0.000"/>
    <numFmt numFmtId="183" formatCode="#,##0.0000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i/>
      <sz val="9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5" borderId="12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" fontId="3" fillId="2" borderId="1" xfId="0" applyNumberFormat="1" applyFont="1" applyFill="1" applyBorder="1" applyAlignment="1"/>
    <xf numFmtId="0" fontId="1" fillId="0" borderId="0" xfId="0" applyFont="1" applyFill="1" applyBorder="1" applyAlignment="1"/>
    <xf numFmtId="176" fontId="3" fillId="2" borderId="2" xfId="0" applyNumberFormat="1" applyFont="1" applyFill="1" applyBorder="1" applyAlignment="1"/>
    <xf numFmtId="1" fontId="3" fillId="2" borderId="1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82" fontId="3" fillId="0" borderId="0" xfId="0" applyNumberFormat="1" applyFont="1" applyFill="1" applyBorder="1" applyAlignment="1">
      <alignment horizontal="right"/>
    </xf>
    <xf numFmtId="176" fontId="4" fillId="0" borderId="0" xfId="0" applyNumberFormat="1" applyFont="1" applyFill="1" applyBorder="1" applyAlignment="1">
      <alignment horizontal="right"/>
    </xf>
    <xf numFmtId="180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 wrapText="1"/>
    </xf>
    <xf numFmtId="183" fontId="3" fillId="0" borderId="0" xfId="0" applyNumberFormat="1" applyFont="1" applyFill="1" applyBorder="1" applyAlignment="1">
      <alignment horizontal="right"/>
    </xf>
    <xf numFmtId="180" fontId="4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right" vertical="center" wrapText="1"/>
    </xf>
    <xf numFmtId="1" fontId="4" fillId="3" borderId="1" xfId="0" applyNumberFormat="1" applyFont="1" applyFill="1" applyBorder="1" applyAlignment="1">
      <alignment horizontal="right" vertical="center" wrapText="1"/>
    </xf>
    <xf numFmtId="9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176" fontId="3" fillId="2" borderId="1" xfId="0" applyNumberFormat="1" applyFont="1" applyFill="1" applyBorder="1" applyAlignment="1">
      <alignment horizontal="right"/>
    </xf>
    <xf numFmtId="180" fontId="3" fillId="2" borderId="1" xfId="0" applyNumberFormat="1" applyFont="1" applyFill="1" applyBorder="1" applyAlignment="1">
      <alignment horizontal="right"/>
    </xf>
    <xf numFmtId="176" fontId="4" fillId="2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1" xfId="0" applyFont="1" applyFill="1" applyBorder="1" applyAlignment="1"/>
    <xf numFmtId="180" fontId="4" fillId="2" borderId="1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76" fontId="6" fillId="2" borderId="1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 quotePrefix="1">
      <alignment horizontal="center"/>
    </xf>
    <xf numFmtId="0" fontId="3" fillId="0" borderId="0" xfId="0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2" workbookViewId="0">
      <selection activeCell="C26" sqref="C26:D26"/>
    </sheetView>
  </sheetViews>
  <sheetFormatPr defaultColWidth="8.88888888888889" defaultRowHeight="14.4"/>
  <cols>
    <col min="2" max="2" width="16.8888888888889" customWidth="1"/>
    <col min="3" max="3" width="23.8888888888889" customWidth="1"/>
  </cols>
  <sheetData>
    <row r="1" spans="1:11">
      <c r="A1" s="17" t="s">
        <v>0</v>
      </c>
      <c r="B1" s="17" t="s">
        <v>1</v>
      </c>
      <c r="C1" s="18" t="s">
        <v>2</v>
      </c>
      <c r="D1" s="18"/>
      <c r="E1" s="18"/>
      <c r="F1" s="18"/>
      <c r="G1" s="18"/>
      <c r="H1" s="18"/>
      <c r="I1" s="18"/>
      <c r="J1" s="18"/>
      <c r="K1" s="18"/>
    </row>
    <row r="2" ht="48" spans="1:11">
      <c r="A2" s="17"/>
      <c r="B2" s="17"/>
      <c r="C2" s="19" t="s">
        <v>3</v>
      </c>
      <c r="D2" s="20" t="s">
        <v>4</v>
      </c>
      <c r="E2" s="21" t="s">
        <v>5</v>
      </c>
      <c r="F2" s="20" t="s">
        <v>6</v>
      </c>
      <c r="G2" s="22" t="s">
        <v>7</v>
      </c>
      <c r="H2" s="20" t="s">
        <v>8</v>
      </c>
      <c r="I2" s="20" t="s">
        <v>9</v>
      </c>
      <c r="J2" s="20" t="s">
        <v>10</v>
      </c>
      <c r="K2" s="20" t="s">
        <v>11</v>
      </c>
    </row>
    <row r="3" spans="1:11">
      <c r="A3" s="23"/>
      <c r="B3" s="24"/>
      <c r="C3" s="24"/>
      <c r="D3" s="24"/>
      <c r="E3" s="24"/>
      <c r="F3" s="24"/>
      <c r="G3" s="24"/>
      <c r="H3" s="24"/>
      <c r="I3" s="24"/>
      <c r="J3" s="24"/>
      <c r="K3" s="40"/>
    </row>
    <row r="4" spans="1:11">
      <c r="A4" s="42" t="s">
        <v>12</v>
      </c>
      <c r="B4" s="26" t="s">
        <v>13</v>
      </c>
      <c r="C4" s="27">
        <v>672.55365952381</v>
      </c>
      <c r="D4" s="28">
        <f>C4/C14*100</f>
        <v>48.8184891177845</v>
      </c>
      <c r="E4" s="29">
        <f>C4/C16*100</f>
        <v>33.6276829761905</v>
      </c>
      <c r="F4" s="28">
        <v>0.5</v>
      </c>
      <c r="G4" s="28">
        <f t="shared" ref="G4:G12" si="0">D4*F4</f>
        <v>24.4092445588922</v>
      </c>
      <c r="H4" s="28">
        <f t="shared" ref="H4:H12" si="1">E4*F4</f>
        <v>16.8138414880952</v>
      </c>
      <c r="I4" s="28">
        <v>25</v>
      </c>
      <c r="J4" s="28">
        <f t="shared" ref="J4:J12" si="2">H4-I4</f>
        <v>-8.18615851190476</v>
      </c>
      <c r="K4" s="33">
        <f t="shared" ref="K4:K12" si="3">IF(H4&gt;I4,I4,H4)</f>
        <v>16.8138414880952</v>
      </c>
    </row>
    <row r="5" spans="1:11">
      <c r="A5" s="42" t="s">
        <v>14</v>
      </c>
      <c r="B5" s="26" t="s">
        <v>15</v>
      </c>
      <c r="C5" s="27">
        <v>58.2115547619048</v>
      </c>
      <c r="D5" s="28">
        <f>C5/C14*100</f>
        <v>4.22538798567456</v>
      </c>
      <c r="E5" s="29">
        <f>C5/C16*100</f>
        <v>2.91057773809524</v>
      </c>
      <c r="F5" s="28">
        <v>0.5</v>
      </c>
      <c r="G5" s="28">
        <f t="shared" si="0"/>
        <v>2.11269399283728</v>
      </c>
      <c r="H5" s="28">
        <f t="shared" si="1"/>
        <v>1.45528886904762</v>
      </c>
      <c r="I5" s="28">
        <v>2.5</v>
      </c>
      <c r="J5" s="28">
        <f t="shared" si="2"/>
        <v>-1.04471113095238</v>
      </c>
      <c r="K5" s="33">
        <f t="shared" si="3"/>
        <v>1.45528886904762</v>
      </c>
    </row>
    <row r="6" spans="1:11">
      <c r="A6" s="42" t="s">
        <v>16</v>
      </c>
      <c r="B6" s="26" t="s">
        <v>17</v>
      </c>
      <c r="C6" s="27">
        <v>188.260337857143</v>
      </c>
      <c r="D6" s="28">
        <f>C6/C14*100</f>
        <v>13.6652074148204</v>
      </c>
      <c r="E6" s="29">
        <f>C6/C16*100</f>
        <v>9.41301689285715</v>
      </c>
      <c r="F6" s="28">
        <v>2</v>
      </c>
      <c r="G6" s="28">
        <f t="shared" si="0"/>
        <v>27.3304148296408</v>
      </c>
      <c r="H6" s="28">
        <f t="shared" si="1"/>
        <v>18.8260337857143</v>
      </c>
      <c r="I6" s="28">
        <v>24</v>
      </c>
      <c r="J6" s="28">
        <f t="shared" si="2"/>
        <v>-5.17396621428571</v>
      </c>
      <c r="K6" s="33">
        <f t="shared" si="3"/>
        <v>18.8260337857143</v>
      </c>
    </row>
    <row r="7" spans="1:11">
      <c r="A7" s="42" t="s">
        <v>18</v>
      </c>
      <c r="B7" s="26" t="s">
        <v>19</v>
      </c>
      <c r="C7" s="27">
        <v>266.987047619048</v>
      </c>
      <c r="D7" s="28">
        <f>C7/C14*100</f>
        <v>19.3797239732638</v>
      </c>
      <c r="E7" s="29">
        <f>C7/C16*100</f>
        <v>13.3493523809524</v>
      </c>
      <c r="F7" s="28">
        <v>0.5</v>
      </c>
      <c r="G7" s="28">
        <f t="shared" si="0"/>
        <v>9.68986198663191</v>
      </c>
      <c r="H7" s="28">
        <f t="shared" si="1"/>
        <v>6.67467619047619</v>
      </c>
      <c r="I7" s="28">
        <v>5</v>
      </c>
      <c r="J7" s="28">
        <f t="shared" si="2"/>
        <v>1.67467619047619</v>
      </c>
      <c r="K7" s="33">
        <f t="shared" si="3"/>
        <v>5</v>
      </c>
    </row>
    <row r="8" spans="1:11">
      <c r="A8" s="42" t="s">
        <v>20</v>
      </c>
      <c r="B8" s="26" t="s">
        <v>21</v>
      </c>
      <c r="C8" s="27">
        <v>0</v>
      </c>
      <c r="D8" s="28">
        <f>C8/C14*100</f>
        <v>0</v>
      </c>
      <c r="E8" s="29">
        <f>C8/C16*100</f>
        <v>0</v>
      </c>
      <c r="F8" s="28">
        <v>0.5</v>
      </c>
      <c r="G8" s="28">
        <f t="shared" si="0"/>
        <v>0</v>
      </c>
      <c r="H8" s="28">
        <f t="shared" si="1"/>
        <v>0</v>
      </c>
      <c r="I8" s="28">
        <v>1</v>
      </c>
      <c r="J8" s="28">
        <f t="shared" si="2"/>
        <v>-1</v>
      </c>
      <c r="K8" s="33">
        <f t="shared" si="3"/>
        <v>0</v>
      </c>
    </row>
    <row r="9" spans="1:11">
      <c r="A9" s="42" t="s">
        <v>22</v>
      </c>
      <c r="B9" s="26" t="s">
        <v>23</v>
      </c>
      <c r="C9" s="27">
        <v>125.649166666667</v>
      </c>
      <c r="D9" s="28">
        <f>C9/C14*100</f>
        <v>9.12046554013019</v>
      </c>
      <c r="E9" s="29">
        <f>C9/C16*100</f>
        <v>6.28245833333333</v>
      </c>
      <c r="F9" s="28">
        <v>2</v>
      </c>
      <c r="G9" s="28">
        <f t="shared" si="0"/>
        <v>18.2409310802604</v>
      </c>
      <c r="H9" s="28">
        <f t="shared" si="1"/>
        <v>12.5649166666667</v>
      </c>
      <c r="I9" s="28">
        <v>10</v>
      </c>
      <c r="J9" s="28">
        <f t="shared" si="2"/>
        <v>2.56491666666667</v>
      </c>
      <c r="K9" s="33">
        <f t="shared" si="3"/>
        <v>10</v>
      </c>
    </row>
    <row r="10" spans="1:11">
      <c r="A10" s="42" t="s">
        <v>24</v>
      </c>
      <c r="B10" s="26" t="s">
        <v>25</v>
      </c>
      <c r="C10" s="27">
        <v>0</v>
      </c>
      <c r="D10" s="28">
        <f>C10/C14*100</f>
        <v>0</v>
      </c>
      <c r="E10" s="29">
        <f>C10/C16*100</f>
        <v>0</v>
      </c>
      <c r="F10" s="28">
        <v>0.5</v>
      </c>
      <c r="G10" s="28">
        <f t="shared" si="0"/>
        <v>0</v>
      </c>
      <c r="H10" s="28">
        <f t="shared" si="1"/>
        <v>0</v>
      </c>
      <c r="I10" s="28">
        <v>2.5</v>
      </c>
      <c r="J10" s="28">
        <f t="shared" si="2"/>
        <v>-2.5</v>
      </c>
      <c r="K10" s="33">
        <f t="shared" si="3"/>
        <v>0</v>
      </c>
    </row>
    <row r="11" spans="1:11">
      <c r="A11" s="42" t="s">
        <v>26</v>
      </c>
      <c r="B11" s="26" t="s">
        <v>27</v>
      </c>
      <c r="C11" s="27">
        <v>66</v>
      </c>
      <c r="D11" s="28">
        <f>C11/C14*100</f>
        <v>4.79072596832656</v>
      </c>
      <c r="E11" s="29">
        <f>C11/C16*100</f>
        <v>3.3</v>
      </c>
      <c r="F11" s="28">
        <v>5</v>
      </c>
      <c r="G11" s="28">
        <f t="shared" si="0"/>
        <v>23.9536298416328</v>
      </c>
      <c r="H11" s="28">
        <f t="shared" si="1"/>
        <v>16.5</v>
      </c>
      <c r="I11" s="28">
        <v>30</v>
      </c>
      <c r="J11" s="28">
        <f t="shared" si="2"/>
        <v>-13.5</v>
      </c>
      <c r="K11" s="33">
        <f t="shared" si="3"/>
        <v>16.5</v>
      </c>
    </row>
    <row r="12" spans="1:11">
      <c r="A12" s="42" t="s">
        <v>28</v>
      </c>
      <c r="B12" s="26" t="s">
        <v>29</v>
      </c>
      <c r="C12" s="27">
        <v>0</v>
      </c>
      <c r="D12" s="28">
        <f>C12/C14*100</f>
        <v>0</v>
      </c>
      <c r="E12" s="29">
        <f>C12/C16*100</f>
        <v>0</v>
      </c>
      <c r="F12" s="28">
        <v>0</v>
      </c>
      <c r="G12" s="28">
        <f t="shared" si="0"/>
        <v>0</v>
      </c>
      <c r="H12" s="28">
        <f t="shared" si="1"/>
        <v>0</v>
      </c>
      <c r="I12" s="28">
        <v>0</v>
      </c>
      <c r="J12" s="28">
        <f t="shared" si="2"/>
        <v>0</v>
      </c>
      <c r="K12" s="33">
        <f t="shared" si="3"/>
        <v>0</v>
      </c>
    </row>
    <row r="13" spans="1:11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41"/>
    </row>
    <row r="14" spans="1:11">
      <c r="A14" s="25"/>
      <c r="B14" s="32" t="s">
        <v>30</v>
      </c>
      <c r="C14" s="29">
        <f t="shared" ref="C14:I14" si="4">SUM(C4:C12)</f>
        <v>1377.66176642857</v>
      </c>
      <c r="D14" s="33">
        <f t="shared" si="4"/>
        <v>100</v>
      </c>
      <c r="E14" s="33">
        <f t="shared" si="4"/>
        <v>68.8830883214286</v>
      </c>
      <c r="F14" s="33"/>
      <c r="G14" s="33">
        <f t="shared" si="4"/>
        <v>105.736776289895</v>
      </c>
      <c r="H14" s="33">
        <f t="shared" si="4"/>
        <v>72.834757</v>
      </c>
      <c r="I14" s="33">
        <f t="shared" si="4"/>
        <v>100</v>
      </c>
      <c r="J14" s="33"/>
      <c r="K14" s="33">
        <f>SUM(K4:K12)</f>
        <v>68.5951641428571</v>
      </c>
    </row>
    <row r="15" spans="1:11">
      <c r="A15" s="34" t="s">
        <v>31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>
      <c r="A16" s="35" t="s">
        <v>32</v>
      </c>
      <c r="B16" s="36"/>
      <c r="C16" s="37">
        <v>2000</v>
      </c>
      <c r="D16" s="38" t="s">
        <v>33</v>
      </c>
      <c r="E16" s="36"/>
      <c r="F16" s="39"/>
      <c r="G16" s="36"/>
      <c r="H16" s="36"/>
      <c r="I16" s="36"/>
      <c r="J16" s="36"/>
      <c r="K16" s="36"/>
    </row>
    <row r="20" spans="1:5">
      <c r="A20" s="1"/>
      <c r="B20" s="1"/>
      <c r="C20" s="1"/>
      <c r="D20" s="2" t="s">
        <v>34</v>
      </c>
      <c r="E20" s="1"/>
    </row>
    <row r="21" spans="1:5">
      <c r="A21" s="43" t="s">
        <v>12</v>
      </c>
      <c r="B21" s="4" t="s">
        <v>13</v>
      </c>
      <c r="C21" s="2" t="s">
        <v>35</v>
      </c>
      <c r="D21" s="8">
        <v>612.675857142857</v>
      </c>
      <c r="E21" s="2">
        <f>SUM(D21:D23)</f>
        <v>672.55365952381</v>
      </c>
    </row>
    <row r="22" spans="1:5">
      <c r="A22" s="3"/>
      <c r="B22" s="4"/>
      <c r="C22" s="2" t="s">
        <v>36</v>
      </c>
      <c r="D22" s="8">
        <v>15.5806</v>
      </c>
      <c r="E22" s="2"/>
    </row>
    <row r="23" spans="1:5">
      <c r="A23" s="6"/>
      <c r="B23" s="6"/>
      <c r="C23" s="2" t="s">
        <v>37</v>
      </c>
      <c r="D23" s="8">
        <v>44.2972023809524</v>
      </c>
      <c r="E23" s="2"/>
    </row>
    <row r="24" spans="1:5">
      <c r="A24" s="43" t="s">
        <v>14</v>
      </c>
      <c r="B24" s="4" t="s">
        <v>15</v>
      </c>
      <c r="C24" s="2" t="s">
        <v>38</v>
      </c>
      <c r="D24" s="8">
        <v>38.5660714285714</v>
      </c>
      <c r="E24" s="2">
        <f>SUM(D24:D28)</f>
        <v>58.2115547619048</v>
      </c>
    </row>
    <row r="25" spans="1:5">
      <c r="A25" s="1"/>
      <c r="B25" s="1"/>
      <c r="C25" s="2" t="s">
        <v>39</v>
      </c>
      <c r="D25" s="8">
        <v>16.4509</v>
      </c>
      <c r="E25" s="2"/>
    </row>
    <row r="26" spans="1:5">
      <c r="A26" s="1"/>
      <c r="B26" s="1"/>
      <c r="C26" s="2" t="s">
        <v>40</v>
      </c>
      <c r="D26" s="8">
        <v>0</v>
      </c>
      <c r="E26" s="2"/>
    </row>
    <row r="27" spans="1:5">
      <c r="A27" s="1"/>
      <c r="B27" s="1"/>
      <c r="C27" s="2" t="s">
        <v>41</v>
      </c>
      <c r="D27" s="8">
        <v>1.17583333333333</v>
      </c>
      <c r="E27" s="2"/>
    </row>
    <row r="28" spans="1:5">
      <c r="A28" s="1"/>
      <c r="B28" s="1"/>
      <c r="C28" s="2" t="s">
        <v>42</v>
      </c>
      <c r="D28" s="8">
        <v>2.01875</v>
      </c>
      <c r="E28" s="2"/>
    </row>
    <row r="29" spans="1:5">
      <c r="A29" s="43" t="s">
        <v>16</v>
      </c>
      <c r="B29" s="4" t="s">
        <v>17</v>
      </c>
      <c r="C29" s="2" t="s">
        <v>43</v>
      </c>
      <c r="D29" s="8">
        <v>104.427717857143</v>
      </c>
      <c r="E29" s="2">
        <f>SUM(D29:D33)</f>
        <v>188.260337857143</v>
      </c>
    </row>
    <row r="30" spans="1:5">
      <c r="A30" s="6"/>
      <c r="B30" s="6"/>
      <c r="C30" s="2" t="s">
        <v>44</v>
      </c>
      <c r="D30" s="8">
        <v>7.74</v>
      </c>
      <c r="E30" s="2"/>
    </row>
    <row r="31" spans="1:5">
      <c r="A31" s="6"/>
      <c r="B31" s="6"/>
      <c r="C31" s="2" t="s">
        <v>45</v>
      </c>
      <c r="D31" s="8">
        <v>25.2480628571429</v>
      </c>
      <c r="E31" s="2"/>
    </row>
    <row r="32" spans="1:5">
      <c r="A32" s="6"/>
      <c r="B32" s="6"/>
      <c r="C32" s="2" t="s">
        <v>46</v>
      </c>
      <c r="D32" s="8">
        <v>36.5645571428571</v>
      </c>
      <c r="E32" s="2"/>
    </row>
    <row r="33" spans="1:5">
      <c r="A33" s="6"/>
      <c r="B33" s="6"/>
      <c r="C33" s="2" t="s">
        <v>47</v>
      </c>
      <c r="D33" s="8">
        <v>14.28</v>
      </c>
      <c r="E33" s="2"/>
    </row>
    <row r="34" spans="1:5">
      <c r="A34" s="43" t="s">
        <v>18</v>
      </c>
      <c r="B34" s="4" t="s">
        <v>19</v>
      </c>
      <c r="C34" s="2" t="s">
        <v>48</v>
      </c>
      <c r="D34" s="5">
        <v>252.155</v>
      </c>
      <c r="E34" s="2">
        <f>SUM(D34:D37)</f>
        <v>266.987047619048</v>
      </c>
    </row>
    <row r="35" spans="1:5">
      <c r="A35" s="6"/>
      <c r="B35" s="6"/>
      <c r="C35" s="2" t="s">
        <v>49</v>
      </c>
      <c r="D35" s="5">
        <v>0</v>
      </c>
      <c r="E35" s="2"/>
    </row>
    <row r="36" spans="1:5">
      <c r="A36" s="6"/>
      <c r="B36" s="6"/>
      <c r="C36" s="2" t="s">
        <v>50</v>
      </c>
      <c r="D36" s="5">
        <v>0</v>
      </c>
      <c r="E36" s="2"/>
    </row>
    <row r="37" spans="1:5">
      <c r="A37" s="6"/>
      <c r="B37" s="6"/>
      <c r="C37" s="2" t="s">
        <v>51</v>
      </c>
      <c r="D37" s="5">
        <v>14.8320476190476</v>
      </c>
      <c r="E37" s="2"/>
    </row>
    <row r="38" spans="1:5">
      <c r="A38" s="43" t="s">
        <v>20</v>
      </c>
      <c r="B38" s="4" t="s">
        <v>21</v>
      </c>
      <c r="C38" s="2" t="s">
        <v>52</v>
      </c>
      <c r="D38" s="5">
        <v>0</v>
      </c>
      <c r="E38" s="2">
        <f>+SUM(D38:D39)</f>
        <v>0</v>
      </c>
    </row>
    <row r="39" spans="1:5">
      <c r="A39" s="3"/>
      <c r="B39" s="4"/>
      <c r="C39" s="2" t="s">
        <v>53</v>
      </c>
      <c r="D39" s="2">
        <v>0</v>
      </c>
      <c r="E39" s="2"/>
    </row>
    <row r="40" spans="1:5">
      <c r="A40" s="43" t="s">
        <v>22</v>
      </c>
      <c r="B40" s="4" t="s">
        <v>23</v>
      </c>
      <c r="C40" s="2" t="s">
        <v>54</v>
      </c>
      <c r="D40" s="8">
        <v>22.6</v>
      </c>
      <c r="E40" s="2">
        <f>SUM(D40:D43)</f>
        <v>125.649166666667</v>
      </c>
    </row>
    <row r="41" spans="1:5">
      <c r="A41" s="6"/>
      <c r="B41" s="6"/>
      <c r="C41" s="2" t="s">
        <v>55</v>
      </c>
      <c r="D41" s="8">
        <v>47.2679166666667</v>
      </c>
      <c r="E41" s="2"/>
    </row>
    <row r="42" spans="1:5">
      <c r="A42" s="6"/>
      <c r="B42" s="6"/>
      <c r="C42" s="2" t="s">
        <v>56</v>
      </c>
      <c r="D42" s="8">
        <v>0</v>
      </c>
      <c r="E42" s="2"/>
    </row>
    <row r="43" spans="1:5">
      <c r="A43" s="6"/>
      <c r="B43" s="6"/>
      <c r="C43" s="2" t="s">
        <v>57</v>
      </c>
      <c r="D43" s="8">
        <v>55.78125</v>
      </c>
      <c r="E43" s="2"/>
    </row>
    <row r="44" spans="1:5">
      <c r="A44" s="43" t="s">
        <v>24</v>
      </c>
      <c r="B44" s="4" t="s">
        <v>25</v>
      </c>
      <c r="C44" s="2" t="s">
        <v>58</v>
      </c>
      <c r="D44" s="2">
        <v>0</v>
      </c>
      <c r="E44" s="2">
        <v>0</v>
      </c>
    </row>
    <row r="45" spans="1:5">
      <c r="A45" s="43" t="s">
        <v>26</v>
      </c>
      <c r="B45" s="4" t="s">
        <v>27</v>
      </c>
      <c r="C45" s="2" t="s">
        <v>59</v>
      </c>
      <c r="D45" s="2">
        <v>66</v>
      </c>
      <c r="E45" s="2">
        <v>66</v>
      </c>
    </row>
    <row r="46" spans="1:5">
      <c r="A46" s="43" t="s">
        <v>28</v>
      </c>
      <c r="B46" s="4" t="s">
        <v>29</v>
      </c>
      <c r="C46" s="2" t="s">
        <v>40</v>
      </c>
      <c r="D46" s="2">
        <v>0</v>
      </c>
      <c r="E46" s="2">
        <v>0</v>
      </c>
    </row>
  </sheetData>
  <mergeCells count="6">
    <mergeCell ref="C1:K1"/>
    <mergeCell ref="A3:K3"/>
    <mergeCell ref="A13:K13"/>
    <mergeCell ref="A15:K15"/>
    <mergeCell ref="A1:A2"/>
    <mergeCell ref="B1:B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selection activeCell="P19" sqref="P19"/>
    </sheetView>
  </sheetViews>
  <sheetFormatPr defaultColWidth="8.88888888888889" defaultRowHeight="14.4"/>
  <cols>
    <col min="10" max="10" width="11.3333333333333"/>
  </cols>
  <sheetData>
    <row r="1" spans="1:18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34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7">
      <c r="A4" s="43" t="s">
        <v>12</v>
      </c>
      <c r="B4" s="4" t="s">
        <v>13</v>
      </c>
      <c r="C4" s="2" t="s">
        <v>35</v>
      </c>
      <c r="D4" s="8">
        <v>548.4</v>
      </c>
      <c r="E4" s="2">
        <f>SUM(D4:D6)</f>
        <v>634.1066</v>
      </c>
      <c r="F4" s="1"/>
      <c r="G4" s="1"/>
    </row>
    <row r="5" spans="1:18">
      <c r="A5" s="3"/>
      <c r="B5" s="4"/>
      <c r="C5" s="2" t="s">
        <v>36</v>
      </c>
      <c r="D5" s="8">
        <v>6.36825</v>
      </c>
      <c r="E5" s="2"/>
      <c r="F5" s="1"/>
      <c r="G5" s="1"/>
      <c r="H5" s="2" t="s">
        <v>0</v>
      </c>
      <c r="I5" s="2" t="s">
        <v>1</v>
      </c>
      <c r="J5" s="9" t="s">
        <v>2</v>
      </c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37</v>
      </c>
      <c r="D6" s="8">
        <v>79.33835</v>
      </c>
      <c r="E6" s="2"/>
      <c r="F6" s="1"/>
      <c r="G6" s="1"/>
      <c r="H6" s="2"/>
      <c r="I6" s="2"/>
      <c r="J6" s="9"/>
      <c r="K6" s="9"/>
      <c r="L6" s="9"/>
      <c r="M6" s="9"/>
      <c r="N6" s="9"/>
      <c r="O6" s="9"/>
      <c r="P6" s="9"/>
      <c r="Q6" s="9"/>
      <c r="R6" s="9"/>
    </row>
    <row r="7" spans="1:18">
      <c r="A7" s="43" t="s">
        <v>14</v>
      </c>
      <c r="B7" s="4" t="s">
        <v>15</v>
      </c>
      <c r="C7" s="2" t="s">
        <v>38</v>
      </c>
      <c r="D7" s="8">
        <v>35.8416666666667</v>
      </c>
      <c r="E7" s="2">
        <f>SUM(D7:D11)</f>
        <v>79.1022166666667</v>
      </c>
      <c r="F7" s="1"/>
      <c r="G7" s="1"/>
      <c r="H7" s="2"/>
      <c r="I7" s="2"/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13" t="s">
        <v>10</v>
      </c>
      <c r="R7" s="2" t="s">
        <v>11</v>
      </c>
    </row>
    <row r="8" spans="1:18">
      <c r="A8" s="1"/>
      <c r="B8" s="1"/>
      <c r="C8" s="2" t="s">
        <v>39</v>
      </c>
      <c r="D8" s="8">
        <v>25.61285</v>
      </c>
      <c r="E8" s="2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13"/>
      <c r="R8" s="2"/>
    </row>
    <row r="9" spans="1:18">
      <c r="A9" s="1"/>
      <c r="B9" s="1"/>
      <c r="C9" s="2" t="s">
        <v>40</v>
      </c>
      <c r="D9" s="8">
        <v>0</v>
      </c>
      <c r="E9" s="2"/>
      <c r="F9" s="1"/>
      <c r="G9" s="1"/>
      <c r="H9" s="2" t="s">
        <v>12</v>
      </c>
      <c r="I9" s="2" t="s">
        <v>13</v>
      </c>
      <c r="J9" s="2">
        <f>E4</f>
        <v>634.1066</v>
      </c>
      <c r="K9" s="10">
        <f>J9/J19*100</f>
        <v>54.6545234694749</v>
      </c>
      <c r="L9" s="11">
        <f>J9/J21*100</f>
        <v>31.70533</v>
      </c>
      <c r="M9" s="12">
        <v>0.5</v>
      </c>
      <c r="N9" s="10">
        <f>K9*M9</f>
        <v>27.3272617347374</v>
      </c>
      <c r="O9" s="10">
        <f>L9*M9</f>
        <v>15.852665</v>
      </c>
      <c r="P9" s="12">
        <v>25</v>
      </c>
      <c r="Q9" s="14">
        <f>O9-P9</f>
        <v>-9.147335</v>
      </c>
      <c r="R9" s="15">
        <f>IF(O9&gt;P9,P9,O9)</f>
        <v>15.852665</v>
      </c>
    </row>
    <row r="10" spans="1:18">
      <c r="A10" s="1"/>
      <c r="B10" s="1"/>
      <c r="C10" s="2" t="s">
        <v>41</v>
      </c>
      <c r="D10" s="8">
        <v>0.9877</v>
      </c>
      <c r="E10" s="2"/>
      <c r="F10" s="1"/>
      <c r="G10" s="1"/>
      <c r="H10" s="2" t="s">
        <v>14</v>
      </c>
      <c r="I10" s="2" t="s">
        <v>15</v>
      </c>
      <c r="J10" s="2">
        <f>E7</f>
        <v>79.1022166666667</v>
      </c>
      <c r="K10" s="10">
        <f>J10/J19*100</f>
        <v>6.81792928396553</v>
      </c>
      <c r="L10" s="11">
        <f>J10/J21*100</f>
        <v>3.95511083333333</v>
      </c>
      <c r="M10" s="2">
        <v>0.5</v>
      </c>
      <c r="N10" s="10">
        <f>K10*M10</f>
        <v>3.40896464198277</v>
      </c>
      <c r="O10" s="10">
        <f>L10*M10</f>
        <v>1.97755541666667</v>
      </c>
      <c r="P10" s="2">
        <v>2.5</v>
      </c>
      <c r="Q10" s="14">
        <f>O10-P10</f>
        <v>-0.522444583333333</v>
      </c>
      <c r="R10" s="15">
        <f>IF(O10&gt;P10,P10,O10)</f>
        <v>1.97755541666667</v>
      </c>
    </row>
    <row r="11" spans="1:18">
      <c r="A11" s="1"/>
      <c r="B11" s="1"/>
      <c r="C11" s="2" t="s">
        <v>42</v>
      </c>
      <c r="D11" s="8">
        <v>16.66</v>
      </c>
      <c r="E11" s="2"/>
      <c r="F11" s="1"/>
      <c r="G11" s="1"/>
      <c r="H11" s="2" t="s">
        <v>16</v>
      </c>
      <c r="I11" s="2" t="s">
        <v>17</v>
      </c>
      <c r="J11" s="2">
        <f>E12</f>
        <v>100</v>
      </c>
      <c r="K11" s="10">
        <f>J11/J19*100</f>
        <v>8.61913808647866</v>
      </c>
      <c r="L11" s="11">
        <f>J11/J21*100</f>
        <v>5</v>
      </c>
      <c r="M11" s="2">
        <v>2</v>
      </c>
      <c r="N11" s="10">
        <f t="shared" ref="N11:N17" si="0">K11*M11</f>
        <v>17.2382761729573</v>
      </c>
      <c r="O11" s="10">
        <f t="shared" ref="O11:O17" si="1">L11*M11</f>
        <v>10</v>
      </c>
      <c r="P11" s="2">
        <v>24</v>
      </c>
      <c r="Q11" s="14">
        <f t="shared" ref="Q11:Q17" si="2">O11-P11</f>
        <v>-14</v>
      </c>
      <c r="R11" s="15">
        <f t="shared" ref="R11:R17" si="3">IF(O11&gt;P11,P11,O11)</f>
        <v>10</v>
      </c>
    </row>
    <row r="12" spans="1:18">
      <c r="A12" s="43" t="s">
        <v>16</v>
      </c>
      <c r="B12" s="4" t="s">
        <v>17</v>
      </c>
      <c r="C12" s="2" t="s">
        <v>43</v>
      </c>
      <c r="D12" s="7">
        <v>42.1726033885577</v>
      </c>
      <c r="E12" s="2">
        <f>SUM(D12:D16)</f>
        <v>100</v>
      </c>
      <c r="F12" s="1"/>
      <c r="G12" s="1"/>
      <c r="H12" s="2" t="s">
        <v>18</v>
      </c>
      <c r="I12" s="2" t="s">
        <v>19</v>
      </c>
      <c r="J12" s="2">
        <f>E17</f>
        <v>100</v>
      </c>
      <c r="K12" s="10">
        <f>J12/J19*100</f>
        <v>8.61913808647866</v>
      </c>
      <c r="L12" s="11">
        <f>J12/J21*100</f>
        <v>5</v>
      </c>
      <c r="M12" s="2">
        <v>0.5</v>
      </c>
      <c r="N12" s="10">
        <f t="shared" si="0"/>
        <v>4.30956904323933</v>
      </c>
      <c r="O12" s="10">
        <f t="shared" si="1"/>
        <v>2.5</v>
      </c>
      <c r="P12" s="2">
        <v>5</v>
      </c>
      <c r="Q12" s="14">
        <f t="shared" si="2"/>
        <v>-2.5</v>
      </c>
      <c r="R12" s="15">
        <f t="shared" si="3"/>
        <v>2.5</v>
      </c>
    </row>
    <row r="13" spans="1:18">
      <c r="A13" s="6"/>
      <c r="B13" s="6"/>
      <c r="C13" s="2" t="s">
        <v>44</v>
      </c>
      <c r="D13" s="7">
        <v>15.3403412149337</v>
      </c>
      <c r="E13" s="2"/>
      <c r="F13" s="1"/>
      <c r="G13" s="1"/>
      <c r="H13" s="2" t="s">
        <v>20</v>
      </c>
      <c r="I13" s="2" t="s">
        <v>21</v>
      </c>
      <c r="J13" s="2">
        <f>E21</f>
        <v>0</v>
      </c>
      <c r="K13" s="10">
        <f>J13/J19*100</f>
        <v>0</v>
      </c>
      <c r="L13" s="11">
        <f>J13/J21*100</f>
        <v>0</v>
      </c>
      <c r="M13" s="2">
        <v>0.5</v>
      </c>
      <c r="N13" s="10">
        <f t="shared" si="0"/>
        <v>0</v>
      </c>
      <c r="O13" s="10">
        <f t="shared" si="1"/>
        <v>0</v>
      </c>
      <c r="P13" s="2">
        <v>1</v>
      </c>
      <c r="Q13" s="14">
        <f t="shared" si="2"/>
        <v>-1</v>
      </c>
      <c r="R13" s="15">
        <f t="shared" si="3"/>
        <v>0</v>
      </c>
    </row>
    <row r="14" spans="1:18">
      <c r="A14" s="6"/>
      <c r="B14" s="6"/>
      <c r="C14" s="2" t="s">
        <v>45</v>
      </c>
      <c r="D14" s="7">
        <v>22.3007503491948</v>
      </c>
      <c r="E14" s="2"/>
      <c r="F14" s="1"/>
      <c r="G14" s="1"/>
      <c r="H14" s="2" t="s">
        <v>22</v>
      </c>
      <c r="I14" s="2" t="s">
        <v>23</v>
      </c>
      <c r="J14" s="2">
        <f>E23</f>
        <v>100</v>
      </c>
      <c r="K14" s="10">
        <f>J14/J19*100</f>
        <v>8.61913808647866</v>
      </c>
      <c r="L14" s="11">
        <f>J14/J21*100</f>
        <v>5</v>
      </c>
      <c r="M14" s="2">
        <v>2</v>
      </c>
      <c r="N14" s="10">
        <f t="shared" si="0"/>
        <v>17.2382761729573</v>
      </c>
      <c r="O14" s="10">
        <f t="shared" si="1"/>
        <v>10</v>
      </c>
      <c r="P14" s="2">
        <v>10</v>
      </c>
      <c r="Q14" s="14">
        <f t="shared" si="2"/>
        <v>0</v>
      </c>
      <c r="R14" s="15">
        <f t="shared" si="3"/>
        <v>10</v>
      </c>
    </row>
    <row r="15" spans="1:18">
      <c r="A15" s="6"/>
      <c r="B15" s="6"/>
      <c r="C15" s="2" t="s">
        <v>46</v>
      </c>
      <c r="D15" s="7">
        <v>17.526307594169</v>
      </c>
      <c r="E15" s="2"/>
      <c r="F15" s="1"/>
      <c r="G15" s="1"/>
      <c r="H15" s="2" t="s">
        <v>24</v>
      </c>
      <c r="I15" s="2" t="s">
        <v>25</v>
      </c>
      <c r="J15" s="2">
        <f t="shared" ref="J15:J17" si="4">E27</f>
        <v>0</v>
      </c>
      <c r="K15" s="10">
        <f>J15/J19*100</f>
        <v>0</v>
      </c>
      <c r="L15" s="11">
        <f>J15/J21</f>
        <v>0</v>
      </c>
      <c r="M15" s="2">
        <v>0.5</v>
      </c>
      <c r="N15" s="10">
        <f t="shared" si="0"/>
        <v>0</v>
      </c>
      <c r="O15" s="10">
        <f t="shared" si="1"/>
        <v>0</v>
      </c>
      <c r="P15" s="2">
        <v>2.5</v>
      </c>
      <c r="Q15" s="14">
        <f t="shared" si="2"/>
        <v>-2.5</v>
      </c>
      <c r="R15" s="15">
        <f t="shared" si="3"/>
        <v>0</v>
      </c>
    </row>
    <row r="16" spans="1:18">
      <c r="A16" s="6"/>
      <c r="B16" s="6"/>
      <c r="C16" s="2" t="s">
        <v>47</v>
      </c>
      <c r="D16" s="7">
        <v>2.6599974531448</v>
      </c>
      <c r="E16" s="2"/>
      <c r="F16" s="1"/>
      <c r="G16" s="1"/>
      <c r="H16" s="2" t="s">
        <v>26</v>
      </c>
      <c r="I16" s="2" t="s">
        <v>27</v>
      </c>
      <c r="J16" s="2">
        <f t="shared" si="4"/>
        <v>147</v>
      </c>
      <c r="K16" s="10">
        <f>J16/J19*100</f>
        <v>12.6701329871236</v>
      </c>
      <c r="L16" s="11">
        <f>J16/J21*100</f>
        <v>7.35</v>
      </c>
      <c r="M16" s="2">
        <v>5</v>
      </c>
      <c r="N16" s="10">
        <f t="shared" si="0"/>
        <v>63.3506649356181</v>
      </c>
      <c r="O16" s="10">
        <f t="shared" si="1"/>
        <v>36.75</v>
      </c>
      <c r="P16" s="2">
        <v>30</v>
      </c>
      <c r="Q16" s="14">
        <f t="shared" si="2"/>
        <v>6.75</v>
      </c>
      <c r="R16" s="15">
        <f t="shared" si="3"/>
        <v>30</v>
      </c>
    </row>
    <row r="17" spans="1:18">
      <c r="A17" s="43" t="s">
        <v>18</v>
      </c>
      <c r="B17" s="4" t="s">
        <v>19</v>
      </c>
      <c r="C17" s="2" t="s">
        <v>48</v>
      </c>
      <c r="D17" s="7">
        <v>82.7494021259764</v>
      </c>
      <c r="E17" s="2">
        <f>SUM(D17:D20)</f>
        <v>100</v>
      </c>
      <c r="F17" s="1"/>
      <c r="G17" s="1"/>
      <c r="H17" s="2" t="s">
        <v>28</v>
      </c>
      <c r="I17" s="2" t="s">
        <v>29</v>
      </c>
      <c r="J17" s="2">
        <f t="shared" si="4"/>
        <v>0</v>
      </c>
      <c r="K17" s="10">
        <f>J17/J19*100</f>
        <v>0</v>
      </c>
      <c r="L17" s="11">
        <f>J17/J21*100</f>
        <v>0</v>
      </c>
      <c r="M17" s="2">
        <v>0</v>
      </c>
      <c r="N17" s="10">
        <f t="shared" si="0"/>
        <v>0</v>
      </c>
      <c r="O17" s="10">
        <f t="shared" si="1"/>
        <v>0</v>
      </c>
      <c r="P17" s="2">
        <v>0</v>
      </c>
      <c r="Q17" s="14">
        <f t="shared" si="2"/>
        <v>0</v>
      </c>
      <c r="R17" s="15">
        <f t="shared" si="3"/>
        <v>0</v>
      </c>
    </row>
    <row r="18" spans="1:18">
      <c r="A18" s="6"/>
      <c r="B18" s="6"/>
      <c r="C18" s="2" t="s">
        <v>49</v>
      </c>
      <c r="D18" s="7">
        <v>0</v>
      </c>
      <c r="E18" s="2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6"/>
      <c r="B19" s="6"/>
      <c r="C19" s="2" t="s">
        <v>50</v>
      </c>
      <c r="D19" s="7">
        <v>0</v>
      </c>
      <c r="E19" s="2"/>
      <c r="F19" s="1"/>
      <c r="G19" s="1"/>
      <c r="H19" s="2"/>
      <c r="I19" s="2" t="s">
        <v>30</v>
      </c>
      <c r="J19" s="2">
        <f>SUM(J9:J17)</f>
        <v>1160.20881666667</v>
      </c>
      <c r="K19" s="2">
        <f>SUM(K9:K17)</f>
        <v>100</v>
      </c>
      <c r="L19" s="2">
        <f>SUM(L9:L17)</f>
        <v>58.0104408333333</v>
      </c>
      <c r="M19" s="2"/>
      <c r="N19" s="2">
        <f>SUM(N9:N17)</f>
        <v>132.873012701492</v>
      </c>
      <c r="O19" s="2">
        <f>SUM(O9:O17)</f>
        <v>77.0802204166667</v>
      </c>
      <c r="P19" s="2">
        <f>SUM(P9:P17)</f>
        <v>100</v>
      </c>
      <c r="Q19" s="2"/>
      <c r="R19" s="16">
        <f>SUM(R9:R17)</f>
        <v>70.3302204166667</v>
      </c>
    </row>
    <row r="20" spans="1:18">
      <c r="A20" s="6"/>
      <c r="B20" s="6"/>
      <c r="C20" s="2" t="s">
        <v>51</v>
      </c>
      <c r="D20" s="7">
        <v>17.2505978740236</v>
      </c>
      <c r="E20" s="2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43" t="s">
        <v>20</v>
      </c>
      <c r="B21" s="4" t="s">
        <v>21</v>
      </c>
      <c r="C21" s="2" t="s">
        <v>52</v>
      </c>
      <c r="D21" s="7">
        <v>0</v>
      </c>
      <c r="E21" s="2">
        <f>+SUM(D21:D22)</f>
        <v>0</v>
      </c>
      <c r="F21" s="1"/>
      <c r="G21" s="1"/>
      <c r="H21" s="2" t="s">
        <v>31</v>
      </c>
      <c r="I21" s="2"/>
      <c r="J21" s="2">
        <v>2000</v>
      </c>
      <c r="K21" s="2" t="s">
        <v>33</v>
      </c>
      <c r="L21" s="2"/>
      <c r="M21" s="2"/>
      <c r="N21" s="2"/>
      <c r="O21" s="2"/>
      <c r="P21" s="2"/>
      <c r="Q21" s="2"/>
      <c r="R21" s="2"/>
    </row>
    <row r="22" spans="1:18">
      <c r="A22" s="3"/>
      <c r="B22" s="4"/>
      <c r="C22" s="2" t="s">
        <v>53</v>
      </c>
      <c r="D22" s="2">
        <v>0</v>
      </c>
      <c r="E22" s="2"/>
      <c r="F22" s="1"/>
      <c r="G22" s="1"/>
      <c r="H22" s="2" t="s">
        <v>32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7">
      <c r="A23" s="43" t="s">
        <v>22</v>
      </c>
      <c r="B23" s="4" t="s">
        <v>23</v>
      </c>
      <c r="C23" s="2" t="s">
        <v>54</v>
      </c>
      <c r="D23" s="7">
        <v>34.8766565193519</v>
      </c>
      <c r="E23" s="2">
        <f>SUM(D23:D26)</f>
        <v>100</v>
      </c>
      <c r="F23" s="1"/>
      <c r="G23" s="1"/>
    </row>
    <row r="24" spans="1:7">
      <c r="A24" s="6"/>
      <c r="B24" s="6"/>
      <c r="C24" s="2" t="s">
        <v>55</v>
      </c>
      <c r="D24" s="7">
        <v>46.5311778140929</v>
      </c>
      <c r="E24" s="2"/>
      <c r="F24" s="1"/>
      <c r="G24" s="1"/>
    </row>
    <row r="25" spans="1:7">
      <c r="A25" s="6"/>
      <c r="B25" s="6"/>
      <c r="C25" s="2" t="s">
        <v>57</v>
      </c>
      <c r="D25" s="7">
        <v>15.411843443286</v>
      </c>
      <c r="E25" s="2"/>
      <c r="F25" s="1"/>
      <c r="G25" s="1"/>
    </row>
    <row r="26" spans="1:7">
      <c r="A26" s="6"/>
      <c r="B26" s="6"/>
      <c r="C26" s="2" t="s">
        <v>56</v>
      </c>
      <c r="D26" s="7">
        <v>3.18032222326908</v>
      </c>
      <c r="E26" s="2"/>
      <c r="F26" s="1"/>
      <c r="G26" s="1"/>
    </row>
    <row r="27" spans="1:7">
      <c r="A27" s="43" t="s">
        <v>24</v>
      </c>
      <c r="B27" s="4" t="s">
        <v>25</v>
      </c>
      <c r="C27" s="2" t="s">
        <v>58</v>
      </c>
      <c r="D27" s="2">
        <v>0</v>
      </c>
      <c r="E27" s="2">
        <v>0</v>
      </c>
      <c r="F27" s="1"/>
      <c r="G27" s="1"/>
    </row>
    <row r="28" spans="1:7">
      <c r="A28" s="43" t="s">
        <v>26</v>
      </c>
      <c r="B28" s="4" t="s">
        <v>27</v>
      </c>
      <c r="C28" s="2" t="s">
        <v>59</v>
      </c>
      <c r="D28" s="2">
        <v>147</v>
      </c>
      <c r="E28" s="2">
        <v>147</v>
      </c>
      <c r="F28" s="1"/>
      <c r="G28" s="1"/>
    </row>
    <row r="29" spans="1:7">
      <c r="A29" s="43" t="s">
        <v>28</v>
      </c>
      <c r="B29" s="4" t="s">
        <v>29</v>
      </c>
      <c r="C29" s="2" t="s">
        <v>40</v>
      </c>
      <c r="D29" s="2">
        <v>0</v>
      </c>
      <c r="E29" s="2">
        <v>0</v>
      </c>
      <c r="F29" s="1"/>
      <c r="G29" s="1"/>
    </row>
  </sheetData>
  <mergeCells count="2">
    <mergeCell ref="J5:R5"/>
    <mergeCell ref="Q7:Q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opLeftCell="A2" workbookViewId="0">
      <selection activeCell="A1" sqref="A1:R28"/>
    </sheetView>
  </sheetViews>
  <sheetFormatPr defaultColWidth="8.88888888888889" defaultRowHeight="14.4"/>
  <cols>
    <col min="2" max="2" width="19.3333333333333" customWidth="1"/>
    <col min="9" max="9" width="12.5555555555556" customWidth="1"/>
  </cols>
  <sheetData>
    <row r="1" spans="1:18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34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43" t="s">
        <v>12</v>
      </c>
      <c r="B4" s="4" t="s">
        <v>13</v>
      </c>
      <c r="C4" s="2" t="s">
        <v>35</v>
      </c>
      <c r="D4" s="8">
        <v>551.532333333333</v>
      </c>
      <c r="E4" s="2">
        <f>SUM(D4:D6)</f>
        <v>635.133066666667</v>
      </c>
      <c r="F4" s="1"/>
      <c r="G4" s="1"/>
      <c r="H4" s="2" t="s">
        <v>0</v>
      </c>
      <c r="I4" s="2" t="s">
        <v>1</v>
      </c>
      <c r="J4" s="9" t="s">
        <v>2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36</v>
      </c>
      <c r="D5" s="8">
        <v>38.1591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37</v>
      </c>
      <c r="D6" s="8">
        <v>45.4416333333333</v>
      </c>
      <c r="E6" s="2"/>
      <c r="F6" s="1"/>
      <c r="G6" s="1"/>
      <c r="H6" s="2"/>
      <c r="I6" s="2"/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13" t="s">
        <v>10</v>
      </c>
      <c r="R6" s="2" t="s">
        <v>11</v>
      </c>
    </row>
    <row r="7" spans="1:18">
      <c r="A7" s="43" t="s">
        <v>14</v>
      </c>
      <c r="B7" s="4" t="s">
        <v>15</v>
      </c>
      <c r="C7" s="2" t="s">
        <v>38</v>
      </c>
      <c r="D7" s="8">
        <v>33.12375</v>
      </c>
      <c r="E7" s="2">
        <f>SUM(D7:D10)</f>
        <v>84.2783533333333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39</v>
      </c>
      <c r="D8" s="8">
        <v>39.7376866666667</v>
      </c>
      <c r="E8" s="2"/>
      <c r="F8" s="1"/>
      <c r="G8" s="1"/>
      <c r="H8" s="2" t="s">
        <v>12</v>
      </c>
      <c r="I8" s="2" t="s">
        <v>13</v>
      </c>
      <c r="J8" s="2">
        <f>E4</f>
        <v>635.133066666667</v>
      </c>
      <c r="K8" s="10">
        <f>J8/J18*100</f>
        <v>52.960609375356</v>
      </c>
      <c r="L8" s="11">
        <f>J8/J20*100</f>
        <v>31.7566533333333</v>
      </c>
      <c r="M8" s="12">
        <v>0.5</v>
      </c>
      <c r="N8" s="10">
        <f t="shared" ref="N8:N16" si="0">K8*M8</f>
        <v>26.480304687678</v>
      </c>
      <c r="O8" s="10">
        <f t="shared" ref="O8:O16" si="1">L8*M8</f>
        <v>15.8783266666667</v>
      </c>
      <c r="P8" s="12">
        <v>25</v>
      </c>
      <c r="Q8" s="14">
        <f t="shared" ref="Q8:Q16" si="2">O8-P8</f>
        <v>-9.12167333333333</v>
      </c>
      <c r="R8" s="15">
        <f t="shared" ref="R8:R16" si="3">IF(O8&gt;P8,P8,O8)</f>
        <v>15.8783266666667</v>
      </c>
    </row>
    <row r="9" spans="1:18">
      <c r="A9" s="1"/>
      <c r="B9" s="1"/>
      <c r="C9" s="2" t="s">
        <v>41</v>
      </c>
      <c r="D9" s="8">
        <v>0.587916666666667</v>
      </c>
      <c r="E9" s="2"/>
      <c r="F9" s="1"/>
      <c r="G9" s="1"/>
      <c r="H9" s="2" t="s">
        <v>14</v>
      </c>
      <c r="I9" s="2" t="s">
        <v>15</v>
      </c>
      <c r="J9" s="2">
        <f>E7</f>
        <v>84.2783533333333</v>
      </c>
      <c r="K9" s="10">
        <f>J9/J18*100</f>
        <v>7.02755561619564</v>
      </c>
      <c r="L9" s="11">
        <f>J9/J20*100</f>
        <v>4.21391766666667</v>
      </c>
      <c r="M9" s="2">
        <v>0.5</v>
      </c>
      <c r="N9" s="10">
        <f t="shared" si="0"/>
        <v>3.51377780809782</v>
      </c>
      <c r="O9" s="10">
        <f t="shared" si="1"/>
        <v>2.10695883333333</v>
      </c>
      <c r="P9" s="2">
        <v>2.5</v>
      </c>
      <c r="Q9" s="14">
        <f t="shared" si="2"/>
        <v>-0.393041166666666</v>
      </c>
      <c r="R9" s="15">
        <f t="shared" si="3"/>
        <v>2.10695883333333</v>
      </c>
    </row>
    <row r="10" spans="1:18">
      <c r="A10" s="1"/>
      <c r="B10" s="1"/>
      <c r="C10" s="2" t="s">
        <v>42</v>
      </c>
      <c r="D10" s="8">
        <v>10.829</v>
      </c>
      <c r="E10" s="2"/>
      <c r="F10" s="1"/>
      <c r="G10" s="1"/>
      <c r="H10" s="2" t="s">
        <v>16</v>
      </c>
      <c r="I10" s="2" t="s">
        <v>17</v>
      </c>
      <c r="J10" s="2">
        <f>E11</f>
        <v>100</v>
      </c>
      <c r="K10" s="10">
        <f>J10/J18*100</f>
        <v>8.33850607925456</v>
      </c>
      <c r="L10" s="11">
        <f>J10/J20*100</f>
        <v>5</v>
      </c>
      <c r="M10" s="2">
        <v>2</v>
      </c>
      <c r="N10" s="10">
        <f t="shared" si="0"/>
        <v>16.6770121585091</v>
      </c>
      <c r="O10" s="10">
        <f t="shared" si="1"/>
        <v>10</v>
      </c>
      <c r="P10" s="2">
        <v>24</v>
      </c>
      <c r="Q10" s="14">
        <f t="shared" si="2"/>
        <v>-14</v>
      </c>
      <c r="R10" s="15">
        <f t="shared" si="3"/>
        <v>10</v>
      </c>
    </row>
    <row r="11" spans="1:18">
      <c r="A11" s="43" t="s">
        <v>16</v>
      </c>
      <c r="B11" s="4" t="s">
        <v>17</v>
      </c>
      <c r="C11" s="2" t="s">
        <v>43</v>
      </c>
      <c r="D11" s="7">
        <v>44.6979774547453</v>
      </c>
      <c r="E11" s="2">
        <f>SUM(D11:D15)</f>
        <v>100</v>
      </c>
      <c r="F11" s="1"/>
      <c r="G11" s="1"/>
      <c r="H11" s="2" t="s">
        <v>18</v>
      </c>
      <c r="I11" s="2" t="s">
        <v>19</v>
      </c>
      <c r="J11" s="2">
        <f>E16</f>
        <v>100</v>
      </c>
      <c r="K11" s="10">
        <f>J11/J18*100</f>
        <v>8.33850607925456</v>
      </c>
      <c r="L11" s="11">
        <f>J11/J20*100</f>
        <v>5</v>
      </c>
      <c r="M11" s="2">
        <v>0.5</v>
      </c>
      <c r="N11" s="10">
        <f t="shared" si="0"/>
        <v>4.16925303962728</v>
      </c>
      <c r="O11" s="10">
        <f t="shared" si="1"/>
        <v>2.5</v>
      </c>
      <c r="P11" s="2">
        <v>5</v>
      </c>
      <c r="Q11" s="14">
        <f t="shared" si="2"/>
        <v>-2.5</v>
      </c>
      <c r="R11" s="15">
        <f t="shared" si="3"/>
        <v>2.5</v>
      </c>
    </row>
    <row r="12" spans="1:18">
      <c r="A12" s="6"/>
      <c r="B12" s="6"/>
      <c r="C12" s="2" t="s">
        <v>44</v>
      </c>
      <c r="D12" s="7">
        <v>4.85330298103877</v>
      </c>
      <c r="E12" s="2"/>
      <c r="F12" s="1"/>
      <c r="G12" s="1"/>
      <c r="H12" s="2" t="s">
        <v>20</v>
      </c>
      <c r="I12" s="2" t="s">
        <v>21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45</v>
      </c>
      <c r="D13" s="7">
        <v>18.1494580586788</v>
      </c>
      <c r="E13" s="2"/>
      <c r="F13" s="1"/>
      <c r="G13" s="1"/>
      <c r="H13" s="2" t="s">
        <v>22</v>
      </c>
      <c r="I13" s="2" t="s">
        <v>23</v>
      </c>
      <c r="J13" s="2">
        <f>E22</f>
        <v>100</v>
      </c>
      <c r="K13" s="10">
        <f>J13/J18*100</f>
        <v>8.33850607925456</v>
      </c>
      <c r="L13" s="11">
        <f>J13/J20*100</f>
        <v>5</v>
      </c>
      <c r="M13" s="2">
        <v>2</v>
      </c>
      <c r="N13" s="10">
        <f t="shared" si="0"/>
        <v>16.6770121585091</v>
      </c>
      <c r="O13" s="10">
        <f t="shared" si="1"/>
        <v>10</v>
      </c>
      <c r="P13" s="2">
        <v>10</v>
      </c>
      <c r="Q13" s="14">
        <f t="shared" si="2"/>
        <v>0</v>
      </c>
      <c r="R13" s="15">
        <f t="shared" si="3"/>
        <v>10</v>
      </c>
    </row>
    <row r="14" spans="1:18">
      <c r="A14" s="6"/>
      <c r="B14" s="6"/>
      <c r="C14" s="2" t="s">
        <v>46</v>
      </c>
      <c r="D14" s="7">
        <v>16.567408328565</v>
      </c>
      <c r="E14" s="2"/>
      <c r="F14" s="1"/>
      <c r="G14" s="1"/>
      <c r="H14" s="2" t="s">
        <v>24</v>
      </c>
      <c r="I14" s="2" t="s">
        <v>25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47</v>
      </c>
      <c r="D15" s="7">
        <v>15.7318531769722</v>
      </c>
      <c r="E15" s="2"/>
      <c r="F15" s="1"/>
      <c r="G15" s="1"/>
      <c r="H15" s="2" t="s">
        <v>26</v>
      </c>
      <c r="I15" s="2" t="s">
        <v>27</v>
      </c>
      <c r="J15" s="2">
        <f t="shared" si="4"/>
        <v>176</v>
      </c>
      <c r="K15" s="10">
        <f>J15/J18*100</f>
        <v>14.675770699488</v>
      </c>
      <c r="L15" s="11">
        <f>J15/J20*100</f>
        <v>8.8</v>
      </c>
      <c r="M15" s="2">
        <v>5</v>
      </c>
      <c r="N15" s="10">
        <f t="shared" si="0"/>
        <v>73.3788534974402</v>
      </c>
      <c r="O15" s="10">
        <f t="shared" si="1"/>
        <v>44</v>
      </c>
      <c r="P15" s="2">
        <v>30</v>
      </c>
      <c r="Q15" s="14">
        <f t="shared" si="2"/>
        <v>14</v>
      </c>
      <c r="R15" s="15">
        <f t="shared" si="3"/>
        <v>30</v>
      </c>
    </row>
    <row r="16" spans="1:18">
      <c r="A16" s="43" t="s">
        <v>18</v>
      </c>
      <c r="B16" s="4" t="s">
        <v>19</v>
      </c>
      <c r="C16" s="2" t="s">
        <v>48</v>
      </c>
      <c r="D16" s="7">
        <v>0</v>
      </c>
      <c r="E16" s="2">
        <f>SUM(D16:D19)</f>
        <v>100</v>
      </c>
      <c r="F16" s="1"/>
      <c r="G16" s="1"/>
      <c r="H16" s="2" t="s">
        <v>28</v>
      </c>
      <c r="I16" s="2" t="s">
        <v>29</v>
      </c>
      <c r="J16" s="2">
        <f t="shared" si="4"/>
        <v>3.84416666666667</v>
      </c>
      <c r="K16" s="10">
        <f>J16/J18*100</f>
        <v>0.320546071196678</v>
      </c>
      <c r="L16" s="11">
        <f>J16/J20*100</f>
        <v>0.192208333333333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49</v>
      </c>
      <c r="D17" s="7">
        <v>98.8854376027773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50</v>
      </c>
      <c r="D18" s="7">
        <v>0</v>
      </c>
      <c r="E18" s="2"/>
      <c r="F18" s="1"/>
      <c r="G18" s="1"/>
      <c r="H18" s="2"/>
      <c r="I18" s="2" t="s">
        <v>30</v>
      </c>
      <c r="J18" s="2">
        <f t="shared" ref="J18:L18" si="5">SUM(J8:J16)</f>
        <v>1199.25558666667</v>
      </c>
      <c r="K18" s="2">
        <f t="shared" si="5"/>
        <v>100</v>
      </c>
      <c r="L18" s="2">
        <f t="shared" si="5"/>
        <v>59.9627793333333</v>
      </c>
      <c r="M18" s="2"/>
      <c r="N18" s="2">
        <f t="shared" ref="N18:P18" si="6">SUM(N8:N16)</f>
        <v>140.896213349862</v>
      </c>
      <c r="O18" s="2">
        <f t="shared" si="6"/>
        <v>84.4852855</v>
      </c>
      <c r="P18" s="2">
        <f t="shared" si="6"/>
        <v>100</v>
      </c>
      <c r="Q18" s="2"/>
      <c r="R18" s="16">
        <f>SUM(R8:R16)</f>
        <v>70.4852855</v>
      </c>
    </row>
    <row r="19" spans="1:18">
      <c r="A19" s="6"/>
      <c r="B19" s="6"/>
      <c r="C19" s="2" t="s">
        <v>51</v>
      </c>
      <c r="D19" s="7">
        <v>1.11456239722273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43" t="s">
        <v>20</v>
      </c>
      <c r="B20" s="4" t="s">
        <v>21</v>
      </c>
      <c r="C20" s="2" t="s">
        <v>52</v>
      </c>
      <c r="D20" s="7">
        <v>0</v>
      </c>
      <c r="E20" s="2">
        <f>+SUM(D20:D21)</f>
        <v>0</v>
      </c>
      <c r="F20" s="1"/>
      <c r="G20" s="1"/>
      <c r="H20" s="2" t="s">
        <v>31</v>
      </c>
      <c r="I20" s="2"/>
      <c r="J20" s="2">
        <v>2000</v>
      </c>
      <c r="K20" s="2" t="s">
        <v>33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53</v>
      </c>
      <c r="D21" s="2">
        <v>0</v>
      </c>
      <c r="E21" s="2"/>
      <c r="F21" s="1"/>
      <c r="G21" s="1"/>
      <c r="H21" s="2" t="s">
        <v>32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3" t="s">
        <v>22</v>
      </c>
      <c r="B22" s="4" t="s">
        <v>23</v>
      </c>
      <c r="C22" s="2" t="s">
        <v>54</v>
      </c>
      <c r="D22" s="7">
        <v>39.4030186518325</v>
      </c>
      <c r="E22" s="2">
        <f>SUM(D22:D25)</f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58.2979691590314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57</v>
      </c>
      <c r="D24" s="7">
        <v>2.20493496400523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56</v>
      </c>
      <c r="D25" s="7">
        <v>0.09407722513089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43" t="s">
        <v>24</v>
      </c>
      <c r="B26" s="4" t="s">
        <v>25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43" t="s">
        <v>26</v>
      </c>
      <c r="B27" s="4" t="s">
        <v>27</v>
      </c>
      <c r="C27" s="2" t="s">
        <v>59</v>
      </c>
      <c r="D27" s="2">
        <v>176</v>
      </c>
      <c r="E27" s="2">
        <v>176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43" t="s">
        <v>28</v>
      </c>
      <c r="B28" s="4" t="s">
        <v>29</v>
      </c>
      <c r="C28" s="2" t="s">
        <v>40</v>
      </c>
      <c r="D28" s="8">
        <v>3.84416666666667</v>
      </c>
      <c r="E28" s="8">
        <v>3.84416666666667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A1" sqref="A1:R28"/>
    </sheetView>
  </sheetViews>
  <sheetFormatPr defaultColWidth="8.88888888888889" defaultRowHeight="14.4"/>
  <sheetData>
    <row r="1" spans="1:18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34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43" t="s">
        <v>12</v>
      </c>
      <c r="B4" s="4" t="s">
        <v>13</v>
      </c>
      <c r="C4" s="2" t="s">
        <v>35</v>
      </c>
      <c r="D4" s="5">
        <v>550.539166666667</v>
      </c>
      <c r="E4" s="2">
        <f>SUM(D4:D6)</f>
        <v>606.343633333333</v>
      </c>
      <c r="F4" s="1"/>
      <c r="G4" s="1"/>
      <c r="H4" s="2" t="s">
        <v>0</v>
      </c>
      <c r="I4" s="2" t="s">
        <v>1</v>
      </c>
      <c r="J4" s="9" t="s">
        <v>2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36</v>
      </c>
      <c r="D5" s="5">
        <v>10.9172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37</v>
      </c>
      <c r="D6" s="5">
        <v>44.8872666666667</v>
      </c>
      <c r="E6" s="2"/>
      <c r="F6" s="1"/>
      <c r="G6" s="1"/>
      <c r="H6" s="2"/>
      <c r="I6" s="2"/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13" t="s">
        <v>10</v>
      </c>
      <c r="R6" s="2" t="s">
        <v>11</v>
      </c>
    </row>
    <row r="7" spans="1:18">
      <c r="A7" s="43" t="s">
        <v>14</v>
      </c>
      <c r="B7" s="4" t="s">
        <v>15</v>
      </c>
      <c r="C7" s="2" t="s">
        <v>38</v>
      </c>
      <c r="D7" s="5">
        <v>44.43875</v>
      </c>
      <c r="E7" s="2">
        <f>SUM(D7:D10)</f>
        <v>105.5826875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39</v>
      </c>
      <c r="D8" s="5">
        <v>56.85675</v>
      </c>
      <c r="E8" s="2"/>
      <c r="F8" s="1"/>
      <c r="G8" s="1"/>
      <c r="H8" s="2" t="s">
        <v>12</v>
      </c>
      <c r="I8" s="2" t="s">
        <v>13</v>
      </c>
      <c r="J8" s="2">
        <f>E4</f>
        <v>606.343633333333</v>
      </c>
      <c r="K8" s="10">
        <f>J8/J18*100</f>
        <v>50.5801544571833</v>
      </c>
      <c r="L8" s="11">
        <f>J8/J20*100</f>
        <v>30.3171816666667</v>
      </c>
      <c r="M8" s="12">
        <v>0.5</v>
      </c>
      <c r="N8" s="10">
        <f t="shared" ref="N8:N16" si="0">K8*M8</f>
        <v>25.2900772285916</v>
      </c>
      <c r="O8" s="10">
        <f t="shared" ref="O8:O16" si="1">L8*M8</f>
        <v>15.1585908333333</v>
      </c>
      <c r="P8" s="12">
        <v>25</v>
      </c>
      <c r="Q8" s="14">
        <f t="shared" ref="Q8:Q16" si="2">O8-P8</f>
        <v>-9.84140916666667</v>
      </c>
      <c r="R8" s="15">
        <f t="shared" ref="R8:R16" si="3">IF(O8&gt;P8,P8,O8)</f>
        <v>15.1585908333333</v>
      </c>
    </row>
    <row r="9" spans="1:18">
      <c r="A9" s="1"/>
      <c r="B9" s="1"/>
      <c r="C9" s="2" t="s">
        <v>41</v>
      </c>
      <c r="D9" s="5">
        <v>2.2046875</v>
      </c>
      <c r="E9" s="2"/>
      <c r="F9" s="1"/>
      <c r="G9" s="1"/>
      <c r="H9" s="2" t="s">
        <v>14</v>
      </c>
      <c r="I9" s="2" t="s">
        <v>15</v>
      </c>
      <c r="J9" s="2">
        <f>E7</f>
        <v>105.5826875</v>
      </c>
      <c r="K9" s="10">
        <f>J9/J18*100</f>
        <v>8.80752818726913</v>
      </c>
      <c r="L9" s="11">
        <f>J9/J20*100</f>
        <v>5.279134375</v>
      </c>
      <c r="M9" s="2">
        <v>0.5</v>
      </c>
      <c r="N9" s="10">
        <f t="shared" si="0"/>
        <v>4.40376409363457</v>
      </c>
      <c r="O9" s="10">
        <f t="shared" si="1"/>
        <v>2.6395671875</v>
      </c>
      <c r="P9" s="2">
        <v>2.5</v>
      </c>
      <c r="Q9" s="14">
        <f t="shared" si="2"/>
        <v>0.1395671875</v>
      </c>
      <c r="R9" s="15">
        <f t="shared" si="3"/>
        <v>2.5</v>
      </c>
    </row>
    <row r="10" spans="1:18">
      <c r="A10" s="1"/>
      <c r="B10" s="1"/>
      <c r="C10" s="2" t="s">
        <v>42</v>
      </c>
      <c r="D10" s="5">
        <v>2.0825</v>
      </c>
      <c r="E10" s="2"/>
      <c r="F10" s="1"/>
      <c r="G10" s="1"/>
      <c r="H10" s="2" t="s">
        <v>16</v>
      </c>
      <c r="I10" s="2" t="s">
        <v>17</v>
      </c>
      <c r="J10" s="2">
        <f>E11</f>
        <v>188.863104166667</v>
      </c>
      <c r="K10" s="10">
        <f>J10/J18*100</f>
        <v>15.7546388794381</v>
      </c>
      <c r="L10" s="11">
        <f>J10/J20*100</f>
        <v>9.44315520833333</v>
      </c>
      <c r="M10" s="2">
        <v>2</v>
      </c>
      <c r="N10" s="10">
        <f t="shared" si="0"/>
        <v>31.5092777588762</v>
      </c>
      <c r="O10" s="10">
        <f t="shared" si="1"/>
        <v>18.8863104166667</v>
      </c>
      <c r="P10" s="2">
        <v>24</v>
      </c>
      <c r="Q10" s="14">
        <f t="shared" si="2"/>
        <v>-5.11368958333334</v>
      </c>
      <c r="R10" s="15">
        <f t="shared" si="3"/>
        <v>18.8863104166667</v>
      </c>
    </row>
    <row r="11" spans="1:18">
      <c r="A11" s="43" t="s">
        <v>16</v>
      </c>
      <c r="B11" s="4" t="s">
        <v>17</v>
      </c>
      <c r="C11" s="2" t="s">
        <v>43</v>
      </c>
      <c r="D11" s="5">
        <v>80.1024458333333</v>
      </c>
      <c r="E11" s="2">
        <f>SUM(D11:D15)</f>
        <v>188.863104166667</v>
      </c>
      <c r="F11" s="1"/>
      <c r="G11" s="1"/>
      <c r="H11" s="2" t="s">
        <v>18</v>
      </c>
      <c r="I11" s="2" t="s">
        <v>19</v>
      </c>
      <c r="J11" s="2">
        <f>E16</f>
        <v>131.674583333333</v>
      </c>
      <c r="K11" s="10">
        <f>J11/J18*100</f>
        <v>10.9840697534362</v>
      </c>
      <c r="L11" s="11">
        <f>J11/J20*100</f>
        <v>6.58372916666667</v>
      </c>
      <c r="M11" s="2">
        <v>0.5</v>
      </c>
      <c r="N11" s="10">
        <f t="shared" si="0"/>
        <v>5.49203487671808</v>
      </c>
      <c r="O11" s="10">
        <f t="shared" si="1"/>
        <v>3.29186458333333</v>
      </c>
      <c r="P11" s="2">
        <v>5</v>
      </c>
      <c r="Q11" s="14">
        <f t="shared" si="2"/>
        <v>-1.70813541666667</v>
      </c>
      <c r="R11" s="15">
        <f t="shared" si="3"/>
        <v>3.29186458333333</v>
      </c>
    </row>
    <row r="12" spans="1:18">
      <c r="A12" s="6"/>
      <c r="B12" s="6"/>
      <c r="C12" s="2" t="s">
        <v>44</v>
      </c>
      <c r="D12" s="5">
        <v>27.0710416666667</v>
      </c>
      <c r="E12" s="2"/>
      <c r="F12" s="1"/>
      <c r="G12" s="1"/>
      <c r="H12" s="2" t="s">
        <v>20</v>
      </c>
      <c r="I12" s="2" t="s">
        <v>21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45</v>
      </c>
      <c r="D13" s="5">
        <v>23.8363566666667</v>
      </c>
      <c r="E13" s="2"/>
      <c r="F13" s="1"/>
      <c r="G13" s="1"/>
      <c r="H13" s="2" t="s">
        <v>22</v>
      </c>
      <c r="I13" s="2" t="s">
        <v>23</v>
      </c>
      <c r="J13" s="2">
        <f>E22</f>
        <v>62.3137333333333</v>
      </c>
      <c r="K13" s="10">
        <f>J13/J18*100</f>
        <v>5.19810563438542</v>
      </c>
      <c r="L13" s="11">
        <f>J13/J20*100</f>
        <v>3.11568666666667</v>
      </c>
      <c r="M13" s="2">
        <v>2</v>
      </c>
      <c r="N13" s="10">
        <f t="shared" si="0"/>
        <v>10.3962112687708</v>
      </c>
      <c r="O13" s="10">
        <f t="shared" si="1"/>
        <v>6.23137333333333</v>
      </c>
      <c r="P13" s="2">
        <v>10</v>
      </c>
      <c r="Q13" s="14">
        <f t="shared" si="2"/>
        <v>-3.76862666666667</v>
      </c>
      <c r="R13" s="15">
        <f t="shared" si="3"/>
        <v>6.23137333333333</v>
      </c>
    </row>
    <row r="14" spans="1:18">
      <c r="A14" s="6"/>
      <c r="B14" s="6"/>
      <c r="C14" s="2" t="s">
        <v>46</v>
      </c>
      <c r="D14" s="5">
        <v>42.96726</v>
      </c>
      <c r="E14" s="2"/>
      <c r="F14" s="1"/>
      <c r="G14" s="1"/>
      <c r="H14" s="2" t="s">
        <v>24</v>
      </c>
      <c r="I14" s="2" t="s">
        <v>25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47</v>
      </c>
      <c r="D15" s="5">
        <v>14.886</v>
      </c>
      <c r="E15" s="2"/>
      <c r="F15" s="1"/>
      <c r="G15" s="1"/>
      <c r="H15" s="2" t="s">
        <v>26</v>
      </c>
      <c r="I15" s="2" t="s">
        <v>27</v>
      </c>
      <c r="J15" s="2">
        <f t="shared" si="4"/>
        <v>104</v>
      </c>
      <c r="K15" s="10">
        <f>J15/J18*100</f>
        <v>8.67550308828793</v>
      </c>
      <c r="L15" s="11">
        <f>J15/J20*100</f>
        <v>5.2</v>
      </c>
      <c r="M15" s="2">
        <v>5</v>
      </c>
      <c r="N15" s="10">
        <f t="shared" si="0"/>
        <v>43.3775154414397</v>
      </c>
      <c r="O15" s="10">
        <f t="shared" si="1"/>
        <v>26</v>
      </c>
      <c r="P15" s="2">
        <v>30</v>
      </c>
      <c r="Q15" s="14">
        <f t="shared" si="2"/>
        <v>-4</v>
      </c>
      <c r="R15" s="15">
        <f t="shared" si="3"/>
        <v>26</v>
      </c>
    </row>
    <row r="16" spans="1:18">
      <c r="A16" s="43" t="s">
        <v>18</v>
      </c>
      <c r="B16" s="4" t="s">
        <v>19</v>
      </c>
      <c r="C16" s="2" t="s">
        <v>48</v>
      </c>
      <c r="D16" s="5">
        <v>0</v>
      </c>
      <c r="E16" s="2">
        <f>SUM(D16:D19)</f>
        <v>131.674583333333</v>
      </c>
      <c r="F16" s="1"/>
      <c r="G16" s="1"/>
      <c r="H16" s="2" t="s">
        <v>28</v>
      </c>
      <c r="I16" s="2" t="s">
        <v>29</v>
      </c>
      <c r="J16" s="2">
        <f t="shared" si="4"/>
        <v>0</v>
      </c>
      <c r="K16" s="10">
        <f>J16/J18*100</f>
        <v>0</v>
      </c>
      <c r="L16" s="11">
        <f>J16/J20*100</f>
        <v>0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49</v>
      </c>
      <c r="D17" s="5">
        <v>124.964583333333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50</v>
      </c>
      <c r="D18" s="5">
        <v>0</v>
      </c>
      <c r="E18" s="2"/>
      <c r="F18" s="1"/>
      <c r="G18" s="1"/>
      <c r="H18" s="2"/>
      <c r="I18" s="2" t="s">
        <v>30</v>
      </c>
      <c r="J18" s="2">
        <f t="shared" ref="J18:L18" si="5">SUM(J8:J16)</f>
        <v>1198.77774166667</v>
      </c>
      <c r="K18" s="2">
        <f t="shared" si="5"/>
        <v>100</v>
      </c>
      <c r="L18" s="2">
        <f t="shared" si="5"/>
        <v>59.9388870833333</v>
      </c>
      <c r="M18" s="2"/>
      <c r="N18" s="2">
        <f t="shared" ref="N18:P18" si="6">SUM(N8:N16)</f>
        <v>120.468880668031</v>
      </c>
      <c r="O18" s="2">
        <f t="shared" si="6"/>
        <v>72.2077063541667</v>
      </c>
      <c r="P18" s="2">
        <f t="shared" si="6"/>
        <v>100</v>
      </c>
      <c r="Q18" s="2"/>
      <c r="R18" s="16">
        <f>SUM(R8:R16)</f>
        <v>72.0681391666667</v>
      </c>
    </row>
    <row r="19" spans="1:18">
      <c r="A19" s="6"/>
      <c r="B19" s="6"/>
      <c r="C19" s="2" t="s">
        <v>51</v>
      </c>
      <c r="D19" s="5">
        <v>6.71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43" t="s">
        <v>20</v>
      </c>
      <c r="B20" s="4" t="s">
        <v>21</v>
      </c>
      <c r="C20" s="2" t="s">
        <v>52</v>
      </c>
      <c r="D20" s="5">
        <v>0</v>
      </c>
      <c r="E20" s="2">
        <f>+SUM(D20:D21)</f>
        <v>0</v>
      </c>
      <c r="F20" s="1"/>
      <c r="G20" s="1"/>
      <c r="H20" s="2" t="s">
        <v>31</v>
      </c>
      <c r="I20" s="2"/>
      <c r="J20" s="2">
        <v>2000</v>
      </c>
      <c r="K20" s="2" t="s">
        <v>33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53</v>
      </c>
      <c r="D21" s="2">
        <v>0</v>
      </c>
      <c r="E21" s="2"/>
      <c r="F21" s="1"/>
      <c r="G21" s="1"/>
      <c r="H21" s="2" t="s">
        <v>32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3" t="s">
        <v>22</v>
      </c>
      <c r="B22" s="4" t="s">
        <v>23</v>
      </c>
      <c r="C22" s="2" t="s">
        <v>54</v>
      </c>
      <c r="D22" s="5">
        <v>7.0625</v>
      </c>
      <c r="E22" s="2">
        <f>SUM(D22:D25)</f>
        <v>62.3137333333333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50.9203333333333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57</v>
      </c>
      <c r="D24" s="5">
        <v>4.3125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56</v>
      </c>
      <c r="D25" s="5">
        <v>0.0184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43" t="s">
        <v>24</v>
      </c>
      <c r="B26" s="4" t="s">
        <v>25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43" t="s">
        <v>26</v>
      </c>
      <c r="B27" s="4" t="s">
        <v>27</v>
      </c>
      <c r="C27" s="2" t="s">
        <v>59</v>
      </c>
      <c r="D27" s="2">
        <v>104</v>
      </c>
      <c r="E27" s="2">
        <v>104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43" t="s">
        <v>28</v>
      </c>
      <c r="B28" s="4" t="s">
        <v>29</v>
      </c>
      <c r="C28" s="2" t="s">
        <v>40</v>
      </c>
      <c r="D28" s="8">
        <v>0</v>
      </c>
      <c r="E28" s="8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G23" sqref="G23"/>
    </sheetView>
  </sheetViews>
  <sheetFormatPr defaultColWidth="8.88888888888889" defaultRowHeight="14.4"/>
  <sheetData>
    <row r="1" spans="1:18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34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43" t="s">
        <v>12</v>
      </c>
      <c r="B4" s="4" t="s">
        <v>13</v>
      </c>
      <c r="C4" s="2" t="s">
        <v>35</v>
      </c>
      <c r="D4" s="5">
        <v>515.695555555556</v>
      </c>
      <c r="E4" s="2">
        <f>SUM(D4:D6)</f>
        <v>560.77411</v>
      </c>
      <c r="F4" s="1"/>
      <c r="G4" s="1"/>
      <c r="H4" s="2" t="s">
        <v>0</v>
      </c>
      <c r="I4" s="2" t="s">
        <v>1</v>
      </c>
      <c r="J4" s="9" t="s">
        <v>2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36</v>
      </c>
      <c r="D5" s="5">
        <v>4.64436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37</v>
      </c>
      <c r="D6" s="5">
        <v>40.4341944444444</v>
      </c>
      <c r="E6" s="2"/>
      <c r="F6" s="1"/>
      <c r="G6" s="1"/>
      <c r="H6" s="2"/>
      <c r="I6" s="2"/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13" t="s">
        <v>10</v>
      </c>
      <c r="R6" s="2" t="s">
        <v>11</v>
      </c>
    </row>
    <row r="7" spans="1:18">
      <c r="A7" s="43" t="s">
        <v>14</v>
      </c>
      <c r="B7" s="4" t="s">
        <v>15</v>
      </c>
      <c r="C7" s="2" t="s">
        <v>38</v>
      </c>
      <c r="D7" s="5">
        <v>44.1345833333333</v>
      </c>
      <c r="E7" s="2">
        <f>SUM(D7:D10)</f>
        <v>105.93545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39</v>
      </c>
      <c r="D8" s="5">
        <v>59.0015333333333</v>
      </c>
      <c r="E8" s="2"/>
      <c r="F8" s="1"/>
      <c r="G8" s="1"/>
      <c r="H8" s="2" t="s">
        <v>12</v>
      </c>
      <c r="I8" s="2" t="s">
        <v>13</v>
      </c>
      <c r="J8" s="2">
        <f>E4</f>
        <v>560.77411</v>
      </c>
      <c r="K8" s="10">
        <f>J8/J18*100</f>
        <v>46.4308956663268</v>
      </c>
      <c r="L8" s="11">
        <f>J8/J20*100</f>
        <v>28.0387055</v>
      </c>
      <c r="M8" s="12">
        <v>0.5</v>
      </c>
      <c r="N8" s="10">
        <f t="shared" ref="N8:N16" si="0">K8*M8</f>
        <v>23.2154478331634</v>
      </c>
      <c r="O8" s="10">
        <f t="shared" ref="O8:O16" si="1">L8*M8</f>
        <v>14.01935275</v>
      </c>
      <c r="P8" s="12">
        <v>25</v>
      </c>
      <c r="Q8" s="14">
        <f t="shared" ref="Q8:Q16" si="2">O8-P8</f>
        <v>-10.98064725</v>
      </c>
      <c r="R8" s="15">
        <f t="shared" ref="R8:R16" si="3">IF(O8&gt;P8,P8,O8)</f>
        <v>14.01935275</v>
      </c>
    </row>
    <row r="9" spans="1:18">
      <c r="A9" s="1"/>
      <c r="B9" s="1"/>
      <c r="C9" s="2" t="s">
        <v>41</v>
      </c>
      <c r="D9" s="5">
        <v>1.411</v>
      </c>
      <c r="E9" s="2"/>
      <c r="F9" s="1"/>
      <c r="G9" s="1"/>
      <c r="H9" s="2" t="s">
        <v>14</v>
      </c>
      <c r="I9" s="2" t="s">
        <v>15</v>
      </c>
      <c r="J9" s="2">
        <f>E7</f>
        <v>105.93545</v>
      </c>
      <c r="K9" s="10">
        <f>J9/J18*100</f>
        <v>8.77122844761036</v>
      </c>
      <c r="L9" s="11">
        <f>J9/J20*100</f>
        <v>5.2967725</v>
      </c>
      <c r="M9" s="2">
        <v>0.5</v>
      </c>
      <c r="N9" s="10">
        <f t="shared" si="0"/>
        <v>4.38561422380518</v>
      </c>
      <c r="O9" s="10">
        <f t="shared" si="1"/>
        <v>2.64838625</v>
      </c>
      <c r="P9" s="2">
        <v>2.5</v>
      </c>
      <c r="Q9" s="14">
        <f t="shared" si="2"/>
        <v>0.14838625</v>
      </c>
      <c r="R9" s="15">
        <f t="shared" si="3"/>
        <v>2.5</v>
      </c>
    </row>
    <row r="10" spans="1:18">
      <c r="A10" s="1"/>
      <c r="B10" s="1"/>
      <c r="C10" s="2" t="s">
        <v>42</v>
      </c>
      <c r="D10" s="5">
        <v>1.38833333333333</v>
      </c>
      <c r="E10" s="2"/>
      <c r="F10" s="1"/>
      <c r="G10" s="1"/>
      <c r="H10" s="2" t="s">
        <v>16</v>
      </c>
      <c r="I10" s="2" t="s">
        <v>17</v>
      </c>
      <c r="J10" s="2">
        <f>E11</f>
        <v>179.036972222222</v>
      </c>
      <c r="K10" s="10">
        <f>J10/J18*100</f>
        <v>14.8238779740831</v>
      </c>
      <c r="L10" s="11">
        <f>J10/J20*100</f>
        <v>8.95184861111111</v>
      </c>
      <c r="M10" s="2">
        <v>2</v>
      </c>
      <c r="N10" s="10">
        <f t="shared" si="0"/>
        <v>29.6477559481662</v>
      </c>
      <c r="O10" s="10">
        <f t="shared" si="1"/>
        <v>17.9036972222222</v>
      </c>
      <c r="P10" s="2">
        <v>24</v>
      </c>
      <c r="Q10" s="14">
        <f t="shared" si="2"/>
        <v>-6.09630277777778</v>
      </c>
      <c r="R10" s="15">
        <f t="shared" si="3"/>
        <v>17.9036972222222</v>
      </c>
    </row>
    <row r="11" spans="1:18">
      <c r="A11" s="43" t="s">
        <v>16</v>
      </c>
      <c r="B11" s="4" t="s">
        <v>17</v>
      </c>
      <c r="C11" s="2" t="s">
        <v>43</v>
      </c>
      <c r="D11" s="5">
        <v>73.5202888888889</v>
      </c>
      <c r="E11" s="2">
        <f>SUM(D11:D15)</f>
        <v>179.036972222222</v>
      </c>
      <c r="F11" s="1"/>
      <c r="G11" s="1"/>
      <c r="H11" s="2" t="s">
        <v>18</v>
      </c>
      <c r="I11" s="2" t="s">
        <v>19</v>
      </c>
      <c r="J11" s="2">
        <f>E16</f>
        <v>156.014166666667</v>
      </c>
      <c r="K11" s="10">
        <f>J11/J18*100</f>
        <v>12.9176389669076</v>
      </c>
      <c r="L11" s="11">
        <f>J11/J20*100</f>
        <v>7.80070833333333</v>
      </c>
      <c r="M11" s="2">
        <v>0.5</v>
      </c>
      <c r="N11" s="10">
        <f t="shared" si="0"/>
        <v>6.4588194834538</v>
      </c>
      <c r="O11" s="10">
        <f t="shared" si="1"/>
        <v>3.90035416666667</v>
      </c>
      <c r="P11" s="2">
        <v>5</v>
      </c>
      <c r="Q11" s="14">
        <f t="shared" si="2"/>
        <v>-1.09964583333333</v>
      </c>
      <c r="R11" s="15">
        <f t="shared" si="3"/>
        <v>3.90035416666667</v>
      </c>
    </row>
    <row r="12" spans="1:18">
      <c r="A12" s="6"/>
      <c r="B12" s="6"/>
      <c r="C12" s="2" t="s">
        <v>44</v>
      </c>
      <c r="D12" s="5">
        <v>5.96125</v>
      </c>
      <c r="E12" s="2"/>
      <c r="F12" s="1"/>
      <c r="G12" s="1"/>
      <c r="H12" s="2" t="s">
        <v>20</v>
      </c>
      <c r="I12" s="2" t="s">
        <v>21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45</v>
      </c>
      <c r="D13" s="5">
        <v>26.7830333333333</v>
      </c>
      <c r="E13" s="2"/>
      <c r="F13" s="1"/>
      <c r="G13" s="1"/>
      <c r="H13" s="2" t="s">
        <v>22</v>
      </c>
      <c r="I13" s="2" t="s">
        <v>23</v>
      </c>
      <c r="J13" s="2">
        <f>E22</f>
        <v>100</v>
      </c>
      <c r="K13" s="10">
        <f>J13/J18*100</f>
        <v>8.27978589566606</v>
      </c>
      <c r="L13" s="11">
        <f>J13/J20*100</f>
        <v>5</v>
      </c>
      <c r="M13" s="2">
        <v>2</v>
      </c>
      <c r="N13" s="10">
        <f t="shared" si="0"/>
        <v>16.5595717913321</v>
      </c>
      <c r="O13" s="10">
        <f t="shared" si="1"/>
        <v>10</v>
      </c>
      <c r="P13" s="2">
        <v>10</v>
      </c>
      <c r="Q13" s="14">
        <f t="shared" si="2"/>
        <v>0</v>
      </c>
      <c r="R13" s="15">
        <f t="shared" si="3"/>
        <v>10</v>
      </c>
    </row>
    <row r="14" spans="1:18">
      <c r="A14" s="6"/>
      <c r="B14" s="6"/>
      <c r="C14" s="2" t="s">
        <v>46</v>
      </c>
      <c r="D14" s="5">
        <v>37.9404</v>
      </c>
      <c r="E14" s="2"/>
      <c r="F14" s="1"/>
      <c r="G14" s="1"/>
      <c r="H14" s="2" t="s">
        <v>24</v>
      </c>
      <c r="I14" s="2" t="s">
        <v>25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47</v>
      </c>
      <c r="D15" s="5">
        <v>34.832</v>
      </c>
      <c r="E15" s="2"/>
      <c r="F15" s="1"/>
      <c r="G15" s="1"/>
      <c r="H15" s="2" t="s">
        <v>26</v>
      </c>
      <c r="I15" s="2" t="s">
        <v>27</v>
      </c>
      <c r="J15" s="2">
        <f t="shared" si="4"/>
        <v>106</v>
      </c>
      <c r="K15" s="10">
        <f>J15/J18*100</f>
        <v>8.77657304940602</v>
      </c>
      <c r="L15" s="11">
        <f>J15/J20*100</f>
        <v>5.3</v>
      </c>
      <c r="M15" s="2">
        <v>5</v>
      </c>
      <c r="N15" s="10">
        <f t="shared" si="0"/>
        <v>43.8828652470301</v>
      </c>
      <c r="O15" s="10">
        <f t="shared" si="1"/>
        <v>26.5</v>
      </c>
      <c r="P15" s="2">
        <v>30</v>
      </c>
      <c r="Q15" s="14">
        <f t="shared" si="2"/>
        <v>-3.5</v>
      </c>
      <c r="R15" s="15">
        <f t="shared" si="3"/>
        <v>26.5</v>
      </c>
    </row>
    <row r="16" spans="1:18">
      <c r="A16" s="43" t="s">
        <v>18</v>
      </c>
      <c r="B16" s="4" t="s">
        <v>19</v>
      </c>
      <c r="C16" s="2" t="s">
        <v>48</v>
      </c>
      <c r="D16" s="5">
        <v>4.35</v>
      </c>
      <c r="E16" s="2">
        <f>SUM(D16:D19)</f>
        <v>156.014166666667</v>
      </c>
      <c r="F16" s="1"/>
      <c r="G16" s="1"/>
      <c r="H16" s="2" t="s">
        <v>28</v>
      </c>
      <c r="I16" s="2" t="s">
        <v>29</v>
      </c>
      <c r="J16" s="2">
        <f t="shared" si="4"/>
        <v>0</v>
      </c>
      <c r="K16" s="10">
        <f>J16/J18*100</f>
        <v>0</v>
      </c>
      <c r="L16" s="11">
        <f>J16/J20*100</f>
        <v>0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49</v>
      </c>
      <c r="D17" s="5">
        <v>131.9175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50</v>
      </c>
      <c r="D18" s="5">
        <v>0</v>
      </c>
      <c r="E18" s="2"/>
      <c r="F18" s="1"/>
      <c r="G18" s="1"/>
      <c r="H18" s="2"/>
      <c r="I18" s="2" t="s">
        <v>30</v>
      </c>
      <c r="J18" s="2">
        <f t="shared" ref="J18:L18" si="5">SUM(J8:J16)</f>
        <v>1207.76069888889</v>
      </c>
      <c r="K18" s="2">
        <f t="shared" si="5"/>
        <v>100</v>
      </c>
      <c r="L18" s="2">
        <f t="shared" si="5"/>
        <v>60.3880349444444</v>
      </c>
      <c r="M18" s="2"/>
      <c r="N18" s="2">
        <f t="shared" ref="N18:P18" si="6">SUM(N8:N16)</f>
        <v>124.150074526951</v>
      </c>
      <c r="O18" s="2">
        <f t="shared" si="6"/>
        <v>74.9717903888889</v>
      </c>
      <c r="P18" s="2">
        <f t="shared" si="6"/>
        <v>100</v>
      </c>
      <c r="Q18" s="2"/>
      <c r="R18" s="16">
        <f>SUM(R8:R16)</f>
        <v>74.8234041388889</v>
      </c>
    </row>
    <row r="19" spans="1:18">
      <c r="A19" s="6"/>
      <c r="B19" s="6"/>
      <c r="C19" s="2" t="s">
        <v>51</v>
      </c>
      <c r="D19" s="5">
        <v>19.7466666666667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43" t="s">
        <v>20</v>
      </c>
      <c r="B20" s="4" t="s">
        <v>21</v>
      </c>
      <c r="C20" s="2" t="s">
        <v>52</v>
      </c>
      <c r="D20" s="5">
        <v>0</v>
      </c>
      <c r="E20" s="2">
        <f>+SUM(D20:D21)</f>
        <v>0</v>
      </c>
      <c r="F20" s="1"/>
      <c r="G20" s="1"/>
      <c r="H20" s="2" t="s">
        <v>31</v>
      </c>
      <c r="I20" s="2"/>
      <c r="J20" s="2">
        <v>2000</v>
      </c>
      <c r="K20" s="2" t="s">
        <v>33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53</v>
      </c>
      <c r="D21" s="2">
        <v>0</v>
      </c>
      <c r="E21" s="2"/>
      <c r="F21" s="1"/>
      <c r="G21" s="1"/>
      <c r="H21" s="2" t="s">
        <v>32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3" t="s">
        <v>22</v>
      </c>
      <c r="B22" s="4" t="s">
        <v>23</v>
      </c>
      <c r="C22" s="2" t="s">
        <v>54</v>
      </c>
      <c r="D22" s="7">
        <v>35.8525870484868</v>
      </c>
      <c r="E22" s="2">
        <f>SUM(D22:D25)</f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58.1991710483498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57</v>
      </c>
      <c r="D24" s="7">
        <v>5.90884957267885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56</v>
      </c>
      <c r="D25" s="7">
        <v>0.0393923304845257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43" t="s">
        <v>24</v>
      </c>
      <c r="B26" s="4" t="s">
        <v>25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43" t="s">
        <v>26</v>
      </c>
      <c r="B27" s="4" t="s">
        <v>27</v>
      </c>
      <c r="C27" s="2" t="s">
        <v>59</v>
      </c>
      <c r="D27" s="2">
        <v>106</v>
      </c>
      <c r="E27" s="2">
        <v>106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43" t="s">
        <v>28</v>
      </c>
      <c r="B28" s="4" t="s">
        <v>29</v>
      </c>
      <c r="C28" s="2" t="s">
        <v>40</v>
      </c>
      <c r="D28" s="8">
        <v>0</v>
      </c>
      <c r="E28" s="8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abSelected="1" workbookViewId="0">
      <selection activeCell="I14" sqref="I14"/>
    </sheetView>
  </sheetViews>
  <sheetFormatPr defaultColWidth="8.88888888888889" defaultRowHeight="14.4"/>
  <cols>
    <col min="3" max="3" width="16.1111111111111" customWidth="1"/>
  </cols>
  <sheetData>
    <row r="1" spans="1:18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34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43" t="s">
        <v>12</v>
      </c>
      <c r="B4" s="4" t="s">
        <v>13</v>
      </c>
      <c r="C4" s="2" t="s">
        <v>35</v>
      </c>
      <c r="D4" s="5">
        <v>806.555666666666</v>
      </c>
      <c r="E4" s="2">
        <f>SUM(D4:D6)</f>
        <v>887.89695</v>
      </c>
      <c r="F4" s="1"/>
      <c r="G4" s="1"/>
      <c r="H4" s="2" t="s">
        <v>0</v>
      </c>
      <c r="I4" s="2" t="s">
        <v>1</v>
      </c>
      <c r="J4" s="9" t="s">
        <v>2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36</v>
      </c>
      <c r="D5" s="5">
        <v>33.621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37</v>
      </c>
      <c r="D6" s="5">
        <v>47.7202833333333</v>
      </c>
      <c r="E6" s="2"/>
      <c r="F6" s="1"/>
      <c r="G6" s="1"/>
      <c r="H6" s="2"/>
      <c r="I6" s="2"/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13" t="s">
        <v>10</v>
      </c>
      <c r="R6" s="2" t="s">
        <v>11</v>
      </c>
    </row>
    <row r="7" spans="1:18">
      <c r="A7" s="43" t="s">
        <v>14</v>
      </c>
      <c r="B7" s="4" t="s">
        <v>15</v>
      </c>
      <c r="C7" s="2" t="s">
        <v>38</v>
      </c>
      <c r="D7" s="5">
        <v>43.89125</v>
      </c>
      <c r="E7" s="2">
        <f>SUM(D7:D10)</f>
        <v>109.000391666667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39</v>
      </c>
      <c r="D8" s="5">
        <v>43.81055</v>
      </c>
      <c r="E8" s="2"/>
      <c r="F8" s="1"/>
      <c r="G8" s="1"/>
      <c r="H8" s="2" t="s">
        <v>12</v>
      </c>
      <c r="I8" s="2" t="s">
        <v>13</v>
      </c>
      <c r="J8" s="2">
        <f>E4</f>
        <v>887.89695</v>
      </c>
      <c r="K8" s="10">
        <f>J8/J18*100</f>
        <v>57.8671800816993</v>
      </c>
      <c r="L8" s="11">
        <f>J8/J20*100</f>
        <v>44.3948475</v>
      </c>
      <c r="M8" s="12">
        <v>0.5</v>
      </c>
      <c r="N8" s="10">
        <f t="shared" ref="N8:N16" si="0">K8*M8</f>
        <v>28.9335900408496</v>
      </c>
      <c r="O8" s="10">
        <f t="shared" ref="O8:O16" si="1">L8*M8</f>
        <v>22.19742375</v>
      </c>
      <c r="P8" s="12">
        <v>25</v>
      </c>
      <c r="Q8" s="14">
        <f t="shared" ref="Q8:Q16" si="2">O8-P8</f>
        <v>-2.80257625000001</v>
      </c>
      <c r="R8" s="15">
        <f t="shared" ref="R8:R16" si="3">IF(O8&gt;P8,P8,O8)</f>
        <v>22.19742375</v>
      </c>
    </row>
    <row r="9" spans="1:18">
      <c r="A9" s="1"/>
      <c r="B9" s="1"/>
      <c r="C9" s="2" t="s">
        <v>41</v>
      </c>
      <c r="D9" s="5">
        <v>0.529125</v>
      </c>
      <c r="E9" s="2"/>
      <c r="F9" s="1"/>
      <c r="G9" s="1"/>
      <c r="H9" s="2" t="s">
        <v>14</v>
      </c>
      <c r="I9" s="2" t="s">
        <v>15</v>
      </c>
      <c r="J9" s="2">
        <f>E7</f>
        <v>109.000391666667</v>
      </c>
      <c r="K9" s="10">
        <f>J9/J18*100</f>
        <v>7.10391593703611</v>
      </c>
      <c r="L9" s="11">
        <f>J9/J20*100</f>
        <v>5.45001958333333</v>
      </c>
      <c r="M9" s="2">
        <v>0.5</v>
      </c>
      <c r="N9" s="10">
        <f t="shared" si="0"/>
        <v>3.55195796851806</v>
      </c>
      <c r="O9" s="10">
        <f t="shared" si="1"/>
        <v>2.72500979166667</v>
      </c>
      <c r="P9" s="2">
        <v>2.5</v>
      </c>
      <c r="Q9" s="14">
        <f t="shared" si="2"/>
        <v>0.225009791666666</v>
      </c>
      <c r="R9" s="15">
        <f t="shared" si="3"/>
        <v>2.5</v>
      </c>
    </row>
    <row r="10" spans="1:18">
      <c r="A10" s="1"/>
      <c r="B10" s="1"/>
      <c r="C10" s="2" t="s">
        <v>42</v>
      </c>
      <c r="D10" s="5">
        <v>20.7694666666667</v>
      </c>
      <c r="E10" s="2"/>
      <c r="F10" s="1"/>
      <c r="G10" s="1"/>
      <c r="H10" s="2" t="s">
        <v>16</v>
      </c>
      <c r="I10" s="2" t="s">
        <v>17</v>
      </c>
      <c r="J10" s="2">
        <f>E11</f>
        <v>208.409175</v>
      </c>
      <c r="K10" s="10">
        <f>J10/J18*100</f>
        <v>13.5827150441314</v>
      </c>
      <c r="L10" s="11">
        <f>J10/J20*100</f>
        <v>10.42045875</v>
      </c>
      <c r="M10" s="2">
        <v>2</v>
      </c>
      <c r="N10" s="10">
        <f t="shared" si="0"/>
        <v>27.1654300882628</v>
      </c>
      <c r="O10" s="10">
        <f t="shared" si="1"/>
        <v>20.8409175</v>
      </c>
      <c r="P10" s="2">
        <v>24</v>
      </c>
      <c r="Q10" s="14">
        <f t="shared" si="2"/>
        <v>-3.1590825</v>
      </c>
      <c r="R10" s="15">
        <f t="shared" si="3"/>
        <v>20.8409175</v>
      </c>
    </row>
    <row r="11" spans="1:18">
      <c r="A11" s="43" t="s">
        <v>16</v>
      </c>
      <c r="B11" s="4" t="s">
        <v>17</v>
      </c>
      <c r="C11" s="2" t="s">
        <v>43</v>
      </c>
      <c r="D11" s="5">
        <v>101.449125</v>
      </c>
      <c r="E11" s="2">
        <f>SUM(D11:D15)</f>
        <v>208.409175</v>
      </c>
      <c r="F11" s="1"/>
      <c r="G11" s="1"/>
      <c r="H11" s="2" t="s">
        <v>18</v>
      </c>
      <c r="I11" s="2" t="s">
        <v>19</v>
      </c>
      <c r="J11" s="2">
        <f>E16</f>
        <v>165.477666666667</v>
      </c>
      <c r="K11" s="10">
        <f>J11/J18*100</f>
        <v>10.7847266921003</v>
      </c>
      <c r="L11" s="11">
        <f>J11/J20*100</f>
        <v>8.27388333333333</v>
      </c>
      <c r="M11" s="2">
        <v>0.5</v>
      </c>
      <c r="N11" s="10">
        <f t="shared" si="0"/>
        <v>5.39236334605013</v>
      </c>
      <c r="O11" s="10">
        <f t="shared" si="1"/>
        <v>4.13694166666667</v>
      </c>
      <c r="P11" s="2">
        <v>5</v>
      </c>
      <c r="Q11" s="14">
        <f t="shared" si="2"/>
        <v>-0.863058333333333</v>
      </c>
      <c r="R11" s="15">
        <f t="shared" si="3"/>
        <v>4.13694166666667</v>
      </c>
    </row>
    <row r="12" spans="1:18">
      <c r="A12" s="6"/>
      <c r="B12" s="6"/>
      <c r="C12" s="2" t="s">
        <v>44</v>
      </c>
      <c r="D12" s="5">
        <v>4.71375</v>
      </c>
      <c r="E12" s="2"/>
      <c r="F12" s="1"/>
      <c r="G12" s="1"/>
      <c r="H12" s="2" t="s">
        <v>20</v>
      </c>
      <c r="I12" s="2" t="s">
        <v>21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45</v>
      </c>
      <c r="D13" s="5">
        <v>31.5288</v>
      </c>
      <c r="E13" s="2"/>
      <c r="F13" s="1"/>
      <c r="G13" s="1"/>
      <c r="H13" s="2" t="s">
        <v>22</v>
      </c>
      <c r="I13" s="2" t="s">
        <v>23</v>
      </c>
      <c r="J13" s="2">
        <f>E22</f>
        <v>33.5863333333333</v>
      </c>
      <c r="K13" s="10">
        <f>J13/J18*100</f>
        <v>2.18893239726072</v>
      </c>
      <c r="L13" s="11">
        <f>J13/J20*100</f>
        <v>1.67931666666667</v>
      </c>
      <c r="M13" s="2">
        <v>2</v>
      </c>
      <c r="N13" s="10">
        <f t="shared" si="0"/>
        <v>4.37786479452144</v>
      </c>
      <c r="O13" s="10">
        <f t="shared" si="1"/>
        <v>3.35863333333333</v>
      </c>
      <c r="P13" s="2">
        <v>10</v>
      </c>
      <c r="Q13" s="14">
        <f t="shared" si="2"/>
        <v>-6.64136666666667</v>
      </c>
      <c r="R13" s="15">
        <f t="shared" si="3"/>
        <v>3.35863333333333</v>
      </c>
    </row>
    <row r="14" spans="1:18">
      <c r="A14" s="6"/>
      <c r="B14" s="6"/>
      <c r="C14" s="2" t="s">
        <v>46</v>
      </c>
      <c r="D14" s="5">
        <v>53.5815</v>
      </c>
      <c r="E14" s="2"/>
      <c r="F14" s="1"/>
      <c r="G14" s="1"/>
      <c r="H14" s="2" t="s">
        <v>24</v>
      </c>
      <c r="I14" s="2" t="s">
        <v>25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47</v>
      </c>
      <c r="D15" s="5">
        <v>17.136</v>
      </c>
      <c r="E15" s="2"/>
      <c r="F15" s="1"/>
      <c r="G15" s="1"/>
      <c r="H15" s="2" t="s">
        <v>26</v>
      </c>
      <c r="I15" s="2" t="s">
        <v>27</v>
      </c>
      <c r="J15" s="2">
        <f t="shared" si="4"/>
        <v>126</v>
      </c>
      <c r="K15" s="10">
        <f>J15/J18*100</f>
        <v>8.21183662168691</v>
      </c>
      <c r="L15" s="11">
        <f>J15/J20*100</f>
        <v>6.3</v>
      </c>
      <c r="M15" s="2">
        <v>5</v>
      </c>
      <c r="N15" s="10">
        <f t="shared" si="0"/>
        <v>41.0591831084346</v>
      </c>
      <c r="O15" s="10">
        <f t="shared" si="1"/>
        <v>31.5</v>
      </c>
      <c r="P15" s="2">
        <v>30</v>
      </c>
      <c r="Q15" s="14">
        <f t="shared" si="2"/>
        <v>1.5</v>
      </c>
      <c r="R15" s="15">
        <f t="shared" si="3"/>
        <v>30</v>
      </c>
    </row>
    <row r="16" spans="1:18">
      <c r="A16" s="43" t="s">
        <v>18</v>
      </c>
      <c r="B16" s="4" t="s">
        <v>19</v>
      </c>
      <c r="C16" s="2" t="s">
        <v>48</v>
      </c>
      <c r="D16" s="5">
        <v>0</v>
      </c>
      <c r="E16" s="2">
        <f>SUM(D16:D19)</f>
        <v>165.477666666667</v>
      </c>
      <c r="F16" s="1"/>
      <c r="G16" s="1"/>
      <c r="H16" s="2" t="s">
        <v>28</v>
      </c>
      <c r="I16" s="2" t="s">
        <v>29</v>
      </c>
      <c r="J16" s="2">
        <f t="shared" si="4"/>
        <v>4</v>
      </c>
      <c r="K16" s="10">
        <f>J16/J18*100</f>
        <v>0.260693226085299</v>
      </c>
      <c r="L16" s="11">
        <f>J16/J20*100</f>
        <v>0.2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49</v>
      </c>
      <c r="D17" s="5">
        <v>164.013666666667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50</v>
      </c>
      <c r="D18" s="5">
        <v>0</v>
      </c>
      <c r="E18" s="2"/>
      <c r="F18" s="1"/>
      <c r="G18" s="1"/>
      <c r="H18" s="2"/>
      <c r="I18" s="2" t="s">
        <v>30</v>
      </c>
      <c r="J18" s="2">
        <f t="shared" ref="J18:L18" si="5">SUM(J8:J16)</f>
        <v>1534.37051666667</v>
      </c>
      <c r="K18" s="2">
        <f t="shared" si="5"/>
        <v>100</v>
      </c>
      <c r="L18" s="2">
        <f t="shared" si="5"/>
        <v>76.7185258333333</v>
      </c>
      <c r="M18" s="2"/>
      <c r="N18" s="2">
        <f t="shared" ref="N18:P18" si="6">SUM(N8:N16)</f>
        <v>110.480389346637</v>
      </c>
      <c r="O18" s="2">
        <f t="shared" si="6"/>
        <v>84.7589260416667</v>
      </c>
      <c r="P18" s="2">
        <f t="shared" si="6"/>
        <v>100</v>
      </c>
      <c r="Q18" s="2"/>
      <c r="R18" s="16">
        <f>SUM(R8:R16)</f>
        <v>83.03391625</v>
      </c>
    </row>
    <row r="19" spans="1:18">
      <c r="A19" s="6"/>
      <c r="B19" s="6"/>
      <c r="C19" s="2" t="s">
        <v>51</v>
      </c>
      <c r="D19" s="5">
        <v>1.464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43" t="s">
        <v>20</v>
      </c>
      <c r="B20" s="4" t="s">
        <v>21</v>
      </c>
      <c r="C20" s="2" t="s">
        <v>52</v>
      </c>
      <c r="D20" s="5">
        <v>0</v>
      </c>
      <c r="E20" s="2">
        <f>+SUM(D20:D21)</f>
        <v>0</v>
      </c>
      <c r="F20" s="1"/>
      <c r="G20" s="1"/>
      <c r="H20" s="2" t="s">
        <v>31</v>
      </c>
      <c r="I20" s="2"/>
      <c r="J20" s="2">
        <v>2000</v>
      </c>
      <c r="K20" s="2" t="s">
        <v>33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53</v>
      </c>
      <c r="D21" s="2">
        <v>0</v>
      </c>
      <c r="E21" s="2"/>
      <c r="F21" s="1"/>
      <c r="G21" s="1"/>
      <c r="H21" s="2" t="s">
        <v>32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3" t="s">
        <v>22</v>
      </c>
      <c r="B22" s="4" t="s">
        <v>23</v>
      </c>
      <c r="C22" s="2" t="s">
        <v>54</v>
      </c>
      <c r="D22" s="5">
        <v>15.0666666666667</v>
      </c>
      <c r="E22" s="2">
        <f>SUM(D22:D25)</f>
        <v>33.5863333333333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18.4621666666667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57</v>
      </c>
      <c r="D24" s="5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56</v>
      </c>
      <c r="D25" s="5">
        <v>0.0575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43" t="s">
        <v>24</v>
      </c>
      <c r="B26" s="4" t="s">
        <v>25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43" t="s">
        <v>26</v>
      </c>
      <c r="B27" s="4" t="s">
        <v>27</v>
      </c>
      <c r="C27" s="2" t="s">
        <v>59</v>
      </c>
      <c r="D27" s="2">
        <v>126</v>
      </c>
      <c r="E27" s="2">
        <v>126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43" t="s">
        <v>28</v>
      </c>
      <c r="B28" s="4" t="s">
        <v>29</v>
      </c>
      <c r="C28" s="2" t="s">
        <v>40</v>
      </c>
      <c r="D28" s="8">
        <v>4</v>
      </c>
      <c r="E28" s="8">
        <v>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D4" sqref="D4"/>
    </sheetView>
  </sheetViews>
  <sheetFormatPr defaultColWidth="8.88888888888889" defaultRowHeight="14.4"/>
  <sheetData>
    <row r="1" spans="1:18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34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43" t="s">
        <v>12</v>
      </c>
      <c r="B4" s="4" t="s">
        <v>13</v>
      </c>
      <c r="C4" s="2" t="s">
        <v>35</v>
      </c>
      <c r="D4" s="5">
        <v>515.695555555556</v>
      </c>
      <c r="E4" s="2">
        <f>SUM(D4:D6)</f>
        <v>560.77411</v>
      </c>
      <c r="F4" s="1"/>
      <c r="G4" s="1"/>
      <c r="H4" s="2" t="s">
        <v>0</v>
      </c>
      <c r="I4" s="2" t="s">
        <v>1</v>
      </c>
      <c r="J4" s="9" t="s">
        <v>2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36</v>
      </c>
      <c r="D5" s="5">
        <v>4.64436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37</v>
      </c>
      <c r="D6" s="5">
        <v>40.4341944444444</v>
      </c>
      <c r="E6" s="2"/>
      <c r="F6" s="1"/>
      <c r="G6" s="1"/>
      <c r="H6" s="2"/>
      <c r="I6" s="2"/>
      <c r="J6" s="2" t="s">
        <v>3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13" t="s">
        <v>10</v>
      </c>
      <c r="R6" s="2" t="s">
        <v>11</v>
      </c>
    </row>
    <row r="7" spans="1:18">
      <c r="A7" s="43" t="s">
        <v>14</v>
      </c>
      <c r="B7" s="4" t="s">
        <v>15</v>
      </c>
      <c r="C7" s="2" t="s">
        <v>38</v>
      </c>
      <c r="D7" s="5">
        <v>44.1345833333333</v>
      </c>
      <c r="E7" s="2">
        <f>SUM(D7:D10)</f>
        <v>105.93545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39</v>
      </c>
      <c r="D8" s="5">
        <v>59.0015333333333</v>
      </c>
      <c r="E8" s="2"/>
      <c r="F8" s="1"/>
      <c r="G8" s="1"/>
      <c r="H8" s="2" t="s">
        <v>12</v>
      </c>
      <c r="I8" s="2" t="s">
        <v>13</v>
      </c>
      <c r="J8" s="2">
        <f>E4</f>
        <v>560.77411</v>
      </c>
      <c r="K8" s="10">
        <f>J8/J18*100</f>
        <v>46.4308956663268</v>
      </c>
      <c r="L8" s="11">
        <f>J8/J20*100</f>
        <v>28.0387055</v>
      </c>
      <c r="M8" s="12">
        <v>0.5</v>
      </c>
      <c r="N8" s="10">
        <f t="shared" ref="N8:N16" si="0">K8*M8</f>
        <v>23.2154478331634</v>
      </c>
      <c r="O8" s="10">
        <f t="shared" ref="O8:O16" si="1">L8*M8</f>
        <v>14.01935275</v>
      </c>
      <c r="P8" s="12">
        <v>25</v>
      </c>
      <c r="Q8" s="14">
        <f t="shared" ref="Q8:Q16" si="2">O8-P8</f>
        <v>-10.98064725</v>
      </c>
      <c r="R8" s="15">
        <f t="shared" ref="R8:R16" si="3">IF(O8&gt;P8,P8,O8)</f>
        <v>14.01935275</v>
      </c>
    </row>
    <row r="9" spans="1:18">
      <c r="A9" s="1"/>
      <c r="B9" s="1"/>
      <c r="C9" s="2" t="s">
        <v>41</v>
      </c>
      <c r="D9" s="5">
        <v>1.411</v>
      </c>
      <c r="E9" s="2"/>
      <c r="F9" s="1"/>
      <c r="G9" s="1"/>
      <c r="H9" s="2" t="s">
        <v>14</v>
      </c>
      <c r="I9" s="2" t="s">
        <v>15</v>
      </c>
      <c r="J9" s="2">
        <f>E7</f>
        <v>105.93545</v>
      </c>
      <c r="K9" s="10">
        <f>J9/J18*100</f>
        <v>8.77122844761036</v>
      </c>
      <c r="L9" s="11">
        <f>J9/J20*100</f>
        <v>5.2967725</v>
      </c>
      <c r="M9" s="2">
        <v>0.5</v>
      </c>
      <c r="N9" s="10">
        <f t="shared" si="0"/>
        <v>4.38561422380518</v>
      </c>
      <c r="O9" s="10">
        <f t="shared" si="1"/>
        <v>2.64838625</v>
      </c>
      <c r="P9" s="2">
        <v>2.5</v>
      </c>
      <c r="Q9" s="14">
        <f t="shared" si="2"/>
        <v>0.14838625</v>
      </c>
      <c r="R9" s="15">
        <f t="shared" si="3"/>
        <v>2.5</v>
      </c>
    </row>
    <row r="10" spans="1:18">
      <c r="A10" s="1"/>
      <c r="B10" s="1"/>
      <c r="C10" s="2" t="s">
        <v>42</v>
      </c>
      <c r="D10" s="5">
        <v>1.38833333333333</v>
      </c>
      <c r="E10" s="2"/>
      <c r="F10" s="1"/>
      <c r="G10" s="1"/>
      <c r="H10" s="2" t="s">
        <v>16</v>
      </c>
      <c r="I10" s="2" t="s">
        <v>17</v>
      </c>
      <c r="J10" s="2">
        <f>E11</f>
        <v>179.036972222222</v>
      </c>
      <c r="K10" s="10">
        <f>J10/J18*100</f>
        <v>14.8238779740831</v>
      </c>
      <c r="L10" s="11">
        <f>J10/J20*100</f>
        <v>8.95184861111111</v>
      </c>
      <c r="M10" s="2">
        <v>2</v>
      </c>
      <c r="N10" s="10">
        <f t="shared" si="0"/>
        <v>29.6477559481662</v>
      </c>
      <c r="O10" s="10">
        <f t="shared" si="1"/>
        <v>17.9036972222222</v>
      </c>
      <c r="P10" s="2">
        <v>24</v>
      </c>
      <c r="Q10" s="14">
        <f t="shared" si="2"/>
        <v>-6.09630277777778</v>
      </c>
      <c r="R10" s="15">
        <f t="shared" si="3"/>
        <v>17.9036972222222</v>
      </c>
    </row>
    <row r="11" spans="1:18">
      <c r="A11" s="43" t="s">
        <v>16</v>
      </c>
      <c r="B11" s="4" t="s">
        <v>17</v>
      </c>
      <c r="C11" s="2" t="s">
        <v>43</v>
      </c>
      <c r="D11" s="5">
        <v>73.5202888888889</v>
      </c>
      <c r="E11" s="2">
        <f>SUM(D11:D15)</f>
        <v>179.036972222222</v>
      </c>
      <c r="F11" s="1"/>
      <c r="G11" s="1"/>
      <c r="H11" s="2" t="s">
        <v>18</v>
      </c>
      <c r="I11" s="2" t="s">
        <v>19</v>
      </c>
      <c r="J11" s="2">
        <f>E16</f>
        <v>156.014166666667</v>
      </c>
      <c r="K11" s="10">
        <f>J11/J18*100</f>
        <v>12.9176389669076</v>
      </c>
      <c r="L11" s="11">
        <f>J11/J20*100</f>
        <v>7.80070833333333</v>
      </c>
      <c r="M11" s="2">
        <v>0.5</v>
      </c>
      <c r="N11" s="10">
        <f t="shared" si="0"/>
        <v>6.4588194834538</v>
      </c>
      <c r="O11" s="10">
        <f t="shared" si="1"/>
        <v>3.90035416666667</v>
      </c>
      <c r="P11" s="2">
        <v>5</v>
      </c>
      <c r="Q11" s="14">
        <f t="shared" si="2"/>
        <v>-1.09964583333333</v>
      </c>
      <c r="R11" s="15">
        <f t="shared" si="3"/>
        <v>3.90035416666667</v>
      </c>
    </row>
    <row r="12" spans="1:18">
      <c r="A12" s="6"/>
      <c r="B12" s="6"/>
      <c r="C12" s="2" t="s">
        <v>44</v>
      </c>
      <c r="D12" s="5">
        <v>5.96125</v>
      </c>
      <c r="E12" s="2"/>
      <c r="F12" s="1"/>
      <c r="G12" s="1"/>
      <c r="H12" s="2" t="s">
        <v>20</v>
      </c>
      <c r="I12" s="2" t="s">
        <v>21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45</v>
      </c>
      <c r="D13" s="5">
        <v>26.7830333333333</v>
      </c>
      <c r="E13" s="2"/>
      <c r="F13" s="1"/>
      <c r="G13" s="1"/>
      <c r="H13" s="2" t="s">
        <v>22</v>
      </c>
      <c r="I13" s="2" t="s">
        <v>23</v>
      </c>
      <c r="J13" s="2">
        <f>E22</f>
        <v>100</v>
      </c>
      <c r="K13" s="10">
        <f>J13/J18*100</f>
        <v>8.27978589566606</v>
      </c>
      <c r="L13" s="11">
        <f>J13/J20*100</f>
        <v>5</v>
      </c>
      <c r="M13" s="2">
        <v>2</v>
      </c>
      <c r="N13" s="10">
        <f t="shared" si="0"/>
        <v>16.5595717913321</v>
      </c>
      <c r="O13" s="10">
        <f t="shared" si="1"/>
        <v>10</v>
      </c>
      <c r="P13" s="2">
        <v>10</v>
      </c>
      <c r="Q13" s="14">
        <f t="shared" si="2"/>
        <v>0</v>
      </c>
      <c r="R13" s="15">
        <f t="shared" si="3"/>
        <v>10</v>
      </c>
    </row>
    <row r="14" spans="1:18">
      <c r="A14" s="6"/>
      <c r="B14" s="6"/>
      <c r="C14" s="2" t="s">
        <v>46</v>
      </c>
      <c r="D14" s="5">
        <v>37.9404</v>
      </c>
      <c r="E14" s="2"/>
      <c r="F14" s="1"/>
      <c r="G14" s="1"/>
      <c r="H14" s="2" t="s">
        <v>24</v>
      </c>
      <c r="I14" s="2" t="s">
        <v>25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47</v>
      </c>
      <c r="D15" s="5">
        <v>34.832</v>
      </c>
      <c r="E15" s="2"/>
      <c r="F15" s="1"/>
      <c r="G15" s="1"/>
      <c r="H15" s="2" t="s">
        <v>26</v>
      </c>
      <c r="I15" s="2" t="s">
        <v>27</v>
      </c>
      <c r="J15" s="2">
        <f t="shared" si="4"/>
        <v>106</v>
      </c>
      <c r="K15" s="10">
        <f>J15/J18*100</f>
        <v>8.77657304940602</v>
      </c>
      <c r="L15" s="11">
        <f>J15/J20*100</f>
        <v>5.3</v>
      </c>
      <c r="M15" s="2">
        <v>5</v>
      </c>
      <c r="N15" s="10">
        <f t="shared" si="0"/>
        <v>43.8828652470301</v>
      </c>
      <c r="O15" s="10">
        <f t="shared" si="1"/>
        <v>26.5</v>
      </c>
      <c r="P15" s="2">
        <v>30</v>
      </c>
      <c r="Q15" s="14">
        <f t="shared" si="2"/>
        <v>-3.5</v>
      </c>
      <c r="R15" s="15">
        <f t="shared" si="3"/>
        <v>26.5</v>
      </c>
    </row>
    <row r="16" spans="1:18">
      <c r="A16" s="43" t="s">
        <v>18</v>
      </c>
      <c r="B16" s="4" t="s">
        <v>19</v>
      </c>
      <c r="C16" s="2" t="s">
        <v>48</v>
      </c>
      <c r="D16" s="5">
        <v>4.35</v>
      </c>
      <c r="E16" s="2">
        <f>SUM(D16:D19)</f>
        <v>156.014166666667</v>
      </c>
      <c r="F16" s="1"/>
      <c r="G16" s="1"/>
      <c r="H16" s="2" t="s">
        <v>28</v>
      </c>
      <c r="I16" s="2" t="s">
        <v>29</v>
      </c>
      <c r="J16" s="2">
        <f t="shared" si="4"/>
        <v>0</v>
      </c>
      <c r="K16" s="10">
        <f>J16/J18*100</f>
        <v>0</v>
      </c>
      <c r="L16" s="11">
        <f>J16/J20*100</f>
        <v>0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49</v>
      </c>
      <c r="D17" s="5">
        <v>131.9175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50</v>
      </c>
      <c r="D18" s="5">
        <v>0</v>
      </c>
      <c r="E18" s="2"/>
      <c r="F18" s="1"/>
      <c r="G18" s="1"/>
      <c r="H18" s="2"/>
      <c r="I18" s="2" t="s">
        <v>30</v>
      </c>
      <c r="J18" s="2">
        <f t="shared" ref="J18:L18" si="5">SUM(J8:J16)</f>
        <v>1207.76069888889</v>
      </c>
      <c r="K18" s="2">
        <f t="shared" si="5"/>
        <v>100</v>
      </c>
      <c r="L18" s="2">
        <f t="shared" si="5"/>
        <v>60.3880349444444</v>
      </c>
      <c r="M18" s="2"/>
      <c r="N18" s="2">
        <f t="shared" ref="N18:P18" si="6">SUM(N8:N16)</f>
        <v>124.150074526951</v>
      </c>
      <c r="O18" s="2">
        <f t="shared" si="6"/>
        <v>74.9717903888889</v>
      </c>
      <c r="P18" s="2">
        <f t="shared" si="6"/>
        <v>100</v>
      </c>
      <c r="Q18" s="2"/>
      <c r="R18" s="16">
        <f>SUM(R8:R16)</f>
        <v>74.8234041388889</v>
      </c>
    </row>
    <row r="19" spans="1:18">
      <c r="A19" s="6"/>
      <c r="B19" s="6"/>
      <c r="C19" s="2" t="s">
        <v>51</v>
      </c>
      <c r="D19" s="5">
        <v>19.7466666666667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43" t="s">
        <v>20</v>
      </c>
      <c r="B20" s="4" t="s">
        <v>21</v>
      </c>
      <c r="C20" s="2" t="s">
        <v>52</v>
      </c>
      <c r="D20" s="5">
        <v>0</v>
      </c>
      <c r="E20" s="2">
        <f>+SUM(D20:D21)</f>
        <v>0</v>
      </c>
      <c r="F20" s="1"/>
      <c r="G20" s="1"/>
      <c r="H20" s="2" t="s">
        <v>31</v>
      </c>
      <c r="I20" s="2"/>
      <c r="J20" s="2">
        <v>2000</v>
      </c>
      <c r="K20" s="2" t="s">
        <v>33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53</v>
      </c>
      <c r="D21" s="2">
        <v>0</v>
      </c>
      <c r="E21" s="2"/>
      <c r="F21" s="1"/>
      <c r="G21" s="1"/>
      <c r="H21" s="2" t="s">
        <v>32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43" t="s">
        <v>22</v>
      </c>
      <c r="B22" s="4" t="s">
        <v>23</v>
      </c>
      <c r="C22" s="2" t="s">
        <v>54</v>
      </c>
      <c r="D22" s="7">
        <v>35.8525870484868</v>
      </c>
      <c r="E22" s="2">
        <f>SUM(D22:D25)</f>
        <v>100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58.1991710483498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57</v>
      </c>
      <c r="D24" s="7">
        <v>5.90884957267885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56</v>
      </c>
      <c r="D25" s="7">
        <v>0.0393923304845257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43" t="s">
        <v>24</v>
      </c>
      <c r="B26" s="4" t="s">
        <v>25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43" t="s">
        <v>26</v>
      </c>
      <c r="B27" s="4" t="s">
        <v>27</v>
      </c>
      <c r="C27" s="2" t="s">
        <v>59</v>
      </c>
      <c r="D27" s="2">
        <v>106</v>
      </c>
      <c r="E27" s="2">
        <v>106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43" t="s">
        <v>28</v>
      </c>
      <c r="B28" s="4" t="s">
        <v>29</v>
      </c>
      <c r="C28" s="2" t="s">
        <v>40</v>
      </c>
      <c r="D28" s="8">
        <v>0</v>
      </c>
      <c r="E28" s="8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Bawahan Pasar</vt:lpstr>
      <vt:lpstr>Mandi Kapau Timur</vt:lpstr>
      <vt:lpstr>Sungai Besar</vt:lpstr>
      <vt:lpstr>Tungkaran</vt:lpstr>
      <vt:lpstr>Bincau Muara</vt:lpstr>
      <vt:lpstr>Keladan Baru</vt:lpstr>
      <vt:lpstr>Banjar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2022-05-05T16:38:59Z</dcterms:created>
  <dcterms:modified xsi:type="dcterms:W3CDTF">2022-05-05T18:19:16Z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9AEA56CB917F4979B459418610010121</vt:lpwstr>
  </property>
  <property fmtid="{D5CDD505-2E9C-101B-9397-08002B2CF9AE}" pid="3" name="KSOProductBuildVer">
    <vt:lpwstr>1033-11.2.0.11074</vt:lpwstr>
  </property>
</Properties>
</file>