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5.xml" ContentType="application/vnd.openxmlformats-officedocument.spreadsheetml.table+xml"/>
  <Override PartName="/xl/comments4.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6.xml" ContentType="application/vnd.openxmlformats-officedocument.spreadsheetml.table+xml"/>
  <Override PartName="/xl/comments5.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7.xml" ContentType="application/vnd.openxmlformats-officedocument.spreadsheetml.table+xml"/>
  <Override PartName="/xl/comments6.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B40EA0A5-EF81-4472-8635-4E4050156141}" xr6:coauthVersionLast="47" xr6:coauthVersionMax="47" xr10:uidLastSave="{00000000-0000-0000-0000-000000000000}"/>
  <bookViews>
    <workbookView xWindow="-120" yWindow="-120" windowWidth="29040" windowHeight="15840" firstSheet="7" activeTab="15" xr2:uid="{69965C87-1FA5-2B40-9D6A-52D0F42712BC}"/>
  </bookViews>
  <sheets>
    <sheet name="Inputs --&gt;" sheetId="8" r:id="rId1"/>
    <sheet name="Menu and cost - Russia" sheetId="1" r:id="rId2"/>
    <sheet name="Menu and cost by US cities" sheetId="10" r:id="rId3"/>
    <sheet name="COGS" sheetId="2" r:id="rId4"/>
    <sheet name="Order Composition" sheetId="3" r:id="rId5"/>
    <sheet name="Solution --&gt;" sheetId="9" r:id="rId6"/>
    <sheet name="Population" sheetId="17" r:id="rId7"/>
    <sheet name="Number_Of_Restaurants" sheetId="18" r:id="rId8"/>
    <sheet name="Cost_Index" sheetId="11" r:id="rId9"/>
    <sheet name="Crime_Rate" sheetId="12" r:id="rId10"/>
    <sheet name="Income_Rate" sheetId="13" r:id="rId11"/>
    <sheet name="Poverty" sheetId="14" r:id="rId12"/>
    <sheet name="Unemployment" sheetId="15" r:id="rId13"/>
    <sheet name="Price_To_Rent" sheetId="16" r:id="rId14"/>
    <sheet name="City_Rate" sheetId="21" r:id="rId15"/>
    <sheet name="Solution dashboard" sheetId="20" r:id="rId16"/>
  </sheets>
  <externalReferences>
    <externalReference r:id="rId17"/>
  </externalReferences>
  <calcPr calcId="191029"/>
  <pivotCaches>
    <pivotCache cacheId="0" r:id="rId18"/>
    <pivotCache cacheId="1" r:id="rId19"/>
    <pivotCache cacheId="2"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21" l="1"/>
  <c r="K5" i="21"/>
  <c r="K4" i="21"/>
  <c r="K3" i="21"/>
  <c r="K2" i="21"/>
  <c r="F5" i="10" l="1"/>
  <c r="F6" i="10"/>
  <c r="F7" i="10"/>
  <c r="F8" i="10"/>
  <c r="F9" i="10"/>
  <c r="F10" i="10"/>
  <c r="F11" i="10"/>
  <c r="F12" i="10"/>
  <c r="F13" i="10"/>
  <c r="F14" i="10"/>
  <c r="F15" i="10"/>
  <c r="F16" i="10"/>
  <c r="F17" i="10"/>
  <c r="F18" i="10"/>
  <c r="F19" i="10"/>
  <c r="F20" i="10"/>
  <c r="F21" i="10"/>
  <c r="F22" i="10"/>
  <c r="F23" i="10"/>
  <c r="F24" i="10"/>
  <c r="F25" i="10"/>
  <c r="F26" i="10"/>
  <c r="F27" i="10"/>
  <c r="F28" i="10"/>
  <c r="F29" i="10"/>
  <c r="F4" i="10"/>
  <c r="E12" i="10"/>
  <c r="E13" i="10"/>
  <c r="E14" i="10"/>
  <c r="E15" i="10"/>
  <c r="E16" i="10"/>
  <c r="E17" i="10"/>
  <c r="E18" i="10"/>
  <c r="E19" i="10"/>
  <c r="E20" i="10"/>
  <c r="E21" i="10"/>
  <c r="E22" i="10"/>
  <c r="E23" i="10"/>
  <c r="E24" i="10"/>
  <c r="E25" i="10"/>
  <c r="E26" i="10"/>
  <c r="E27" i="10"/>
  <c r="E28" i="10"/>
  <c r="E29" i="10"/>
  <c r="E6" i="10"/>
  <c r="E7" i="10"/>
  <c r="E8" i="10"/>
  <c r="E9" i="10"/>
  <c r="E10" i="10"/>
  <c r="E11" i="10"/>
  <c r="E5" i="10"/>
  <c r="E4" i="10"/>
  <c r="O29" i="10"/>
  <c r="P29" i="10" s="1"/>
  <c r="M29" i="10"/>
  <c r="O28" i="10"/>
  <c r="P28" i="10" s="1"/>
  <c r="M28" i="10"/>
  <c r="O27" i="10"/>
  <c r="P27" i="10" s="1"/>
  <c r="M27" i="10"/>
  <c r="O26" i="10"/>
  <c r="P26" i="10" s="1"/>
  <c r="M26" i="10"/>
  <c r="O25" i="10"/>
  <c r="P25" i="10" s="1"/>
  <c r="M25" i="10"/>
  <c r="O24" i="10"/>
  <c r="P24" i="10" s="1"/>
  <c r="M24" i="10"/>
  <c r="O23" i="10"/>
  <c r="P23" i="10" s="1"/>
  <c r="M23" i="10"/>
  <c r="O22" i="10"/>
  <c r="P22" i="10" s="1"/>
  <c r="M22" i="10"/>
  <c r="O21" i="10"/>
  <c r="P21" i="10" s="1"/>
  <c r="M21" i="10"/>
  <c r="P20" i="10"/>
  <c r="O20" i="10"/>
  <c r="M20" i="10"/>
  <c r="O19" i="10"/>
  <c r="P19" i="10" s="1"/>
  <c r="M19" i="10"/>
  <c r="O18" i="10"/>
  <c r="P18" i="10" s="1"/>
  <c r="M18" i="10"/>
  <c r="O17" i="10"/>
  <c r="P17" i="10" s="1"/>
  <c r="M17" i="10"/>
  <c r="O16" i="10"/>
  <c r="P16" i="10" s="1"/>
  <c r="M16" i="10"/>
  <c r="O15" i="10"/>
  <c r="P15" i="10" s="1"/>
  <c r="M15" i="10"/>
  <c r="O14" i="10"/>
  <c r="P14" i="10" s="1"/>
  <c r="M14" i="10"/>
  <c r="O13" i="10"/>
  <c r="P13" i="10" s="1"/>
  <c r="M13" i="10"/>
  <c r="O12" i="10"/>
  <c r="P12" i="10" s="1"/>
  <c r="M12" i="10"/>
  <c r="O11" i="10"/>
  <c r="P11" i="10" s="1"/>
  <c r="M11" i="10"/>
  <c r="O10" i="10"/>
  <c r="P10" i="10" s="1"/>
  <c r="M10" i="10"/>
  <c r="O9" i="10"/>
  <c r="P9" i="10" s="1"/>
  <c r="M9" i="10"/>
  <c r="O8" i="10"/>
  <c r="P8" i="10" s="1"/>
  <c r="M8" i="10"/>
  <c r="P7" i="10"/>
  <c r="O7" i="10"/>
  <c r="M7" i="10"/>
  <c r="O6" i="10"/>
  <c r="P6" i="10" s="1"/>
  <c r="M6" i="10"/>
  <c r="O5" i="10"/>
  <c r="P5" i="10" s="1"/>
  <c r="M5" i="10"/>
  <c r="B5" i="10"/>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O4" i="10"/>
  <c r="P4" i="10" s="1"/>
  <c r="M4" i="10"/>
  <c r="Y6" i="1"/>
  <c r="Y22" i="1"/>
  <c r="X7" i="1"/>
  <c r="X13" i="1"/>
  <c r="X29" i="1"/>
  <c r="W8" i="1"/>
  <c r="W16" i="1"/>
  <c r="W21" i="1"/>
  <c r="W29" i="1"/>
  <c r="V19" i="1"/>
  <c r="V22" i="1"/>
  <c r="U6" i="1"/>
  <c r="U22" i="1"/>
  <c r="T17" i="1"/>
  <c r="T22" i="1"/>
  <c r="T24" i="1"/>
  <c r="S29" i="1"/>
  <c r="S21" i="1"/>
  <c r="S22" i="1"/>
  <c r="S6" i="1"/>
  <c r="R6" i="1"/>
  <c r="R8" i="1"/>
  <c r="R17" i="1"/>
  <c r="R24" i="1"/>
  <c r="R27" i="1"/>
  <c r="F4" i="1"/>
  <c r="O29" i="1"/>
  <c r="P29" i="1" s="1"/>
  <c r="V29" i="1" s="1"/>
  <c r="O28" i="1"/>
  <c r="P28" i="1" s="1"/>
  <c r="V28" i="1" s="1"/>
  <c r="O27" i="1"/>
  <c r="P27" i="1" s="1"/>
  <c r="Y27" i="1" s="1"/>
  <c r="O26" i="1"/>
  <c r="P26" i="1" s="1"/>
  <c r="Y26" i="1" s="1"/>
  <c r="O25" i="1"/>
  <c r="P25" i="1" s="1"/>
  <c r="W25" i="1" s="1"/>
  <c r="O24" i="1"/>
  <c r="P24" i="1" s="1"/>
  <c r="X24" i="1" s="1"/>
  <c r="O23" i="1"/>
  <c r="P23" i="1" s="1"/>
  <c r="S23" i="1" s="1"/>
  <c r="O22" i="1"/>
  <c r="P22" i="1" s="1"/>
  <c r="W22" i="1" s="1"/>
  <c r="O21" i="1"/>
  <c r="P21" i="1" s="1"/>
  <c r="V21" i="1" s="1"/>
  <c r="O20" i="1"/>
  <c r="P20" i="1" s="1"/>
  <c r="V20" i="1" s="1"/>
  <c r="O19" i="1"/>
  <c r="P19" i="1" s="1"/>
  <c r="Y19" i="1" s="1"/>
  <c r="O18" i="1"/>
  <c r="P18" i="1" s="1"/>
  <c r="Y18" i="1" s="1"/>
  <c r="O17" i="1"/>
  <c r="P17" i="1" s="1"/>
  <c r="W17" i="1" s="1"/>
  <c r="O16" i="1"/>
  <c r="P16" i="1" s="1"/>
  <c r="X16" i="1" s="1"/>
  <c r="O15" i="1"/>
  <c r="P15" i="1" s="1"/>
  <c r="S15" i="1" s="1"/>
  <c r="O14" i="1"/>
  <c r="P14" i="1" s="1"/>
  <c r="W14" i="1" s="1"/>
  <c r="O13" i="1"/>
  <c r="P13" i="1" s="1"/>
  <c r="V13" i="1" s="1"/>
  <c r="O12" i="1"/>
  <c r="P12" i="1" s="1"/>
  <c r="V12" i="1" s="1"/>
  <c r="O11" i="1"/>
  <c r="P11" i="1" s="1"/>
  <c r="Y11" i="1" s="1"/>
  <c r="O10" i="1"/>
  <c r="P10" i="1" s="1"/>
  <c r="Y10" i="1" s="1"/>
  <c r="O9" i="1"/>
  <c r="P9" i="1" s="1"/>
  <c r="W9" i="1" s="1"/>
  <c r="O8" i="1"/>
  <c r="P8" i="1" s="1"/>
  <c r="X8" i="1" s="1"/>
  <c r="O7" i="1"/>
  <c r="P7" i="1" s="1"/>
  <c r="S7" i="1" s="1"/>
  <c r="O6" i="1"/>
  <c r="P6" i="1" s="1"/>
  <c r="W6" i="1" s="1"/>
  <c r="O5" i="1"/>
  <c r="P5" i="1" s="1"/>
  <c r="V5" i="1" s="1"/>
  <c r="O4" i="1"/>
  <c r="P4" i="1" s="1"/>
  <c r="W4" i="1" s="1"/>
  <c r="F29" i="1"/>
  <c r="F28" i="1"/>
  <c r="F27" i="1"/>
  <c r="F26" i="1"/>
  <c r="F25" i="1"/>
  <c r="F24" i="1"/>
  <c r="F23" i="1"/>
  <c r="F22" i="1"/>
  <c r="F21" i="1"/>
  <c r="F20" i="1"/>
  <c r="F19" i="1"/>
  <c r="F18" i="1"/>
  <c r="F17" i="1"/>
  <c r="F16" i="1"/>
  <c r="F15" i="1"/>
  <c r="F14" i="1"/>
  <c r="F13" i="1"/>
  <c r="F12" i="1"/>
  <c r="F11" i="1"/>
  <c r="F10" i="1"/>
  <c r="F8" i="1"/>
  <c r="F7" i="1"/>
  <c r="F6" i="1"/>
  <c r="F5" i="1"/>
  <c r="F9" i="1"/>
  <c r="M29" i="1"/>
  <c r="M28" i="1"/>
  <c r="M27" i="1"/>
  <c r="M26" i="1"/>
  <c r="M25" i="1"/>
  <c r="M24" i="1"/>
  <c r="M23" i="1"/>
  <c r="M22" i="1"/>
  <c r="M21" i="1"/>
  <c r="M20" i="1"/>
  <c r="M19" i="1"/>
  <c r="M18" i="1"/>
  <c r="M17" i="1"/>
  <c r="M16" i="1"/>
  <c r="M15" i="1"/>
  <c r="M14" i="1"/>
  <c r="M13" i="1"/>
  <c r="M12" i="1"/>
  <c r="M11" i="1"/>
  <c r="M10" i="1"/>
  <c r="M9" i="1"/>
  <c r="M8" i="1"/>
  <c r="M7" i="1"/>
  <c r="M6" i="1"/>
  <c r="M5" i="1"/>
  <c r="M4" i="1"/>
  <c r="B5" i="1"/>
  <c r="B6" i="1" s="1"/>
  <c r="B7" i="1" s="1"/>
  <c r="B8" i="1" s="1"/>
  <c r="B9" i="1" s="1"/>
  <c r="U8" i="1" l="1"/>
  <c r="W28" i="1"/>
  <c r="X15" i="1"/>
  <c r="Y8" i="1"/>
  <c r="S5" i="1"/>
  <c r="T19" i="1"/>
  <c r="U7" i="1"/>
  <c r="W24" i="1"/>
  <c r="X14" i="1"/>
  <c r="Y7" i="1"/>
  <c r="S25" i="1"/>
  <c r="T16" i="1"/>
  <c r="V27" i="1"/>
  <c r="W20" i="1"/>
  <c r="X9" i="1"/>
  <c r="T14" i="1"/>
  <c r="V25" i="1"/>
  <c r="T11" i="1"/>
  <c r="V24" i="1"/>
  <c r="W13" i="1"/>
  <c r="X6" i="1"/>
  <c r="R25" i="1"/>
  <c r="S17" i="1"/>
  <c r="T9" i="1"/>
  <c r="W12" i="1"/>
  <c r="X5" i="1"/>
  <c r="S14" i="1"/>
  <c r="U25" i="1"/>
  <c r="Y25" i="1"/>
  <c r="R22" i="1"/>
  <c r="S13" i="1"/>
  <c r="U24" i="1"/>
  <c r="V17" i="1"/>
  <c r="W5" i="1"/>
  <c r="Y24" i="1"/>
  <c r="R19" i="1"/>
  <c r="S9" i="1"/>
  <c r="U23" i="1"/>
  <c r="V16" i="1"/>
  <c r="X4" i="1"/>
  <c r="Y23" i="1"/>
  <c r="V14" i="1"/>
  <c r="R16" i="1"/>
  <c r="T4" i="1"/>
  <c r="U17" i="1"/>
  <c r="V11" i="1"/>
  <c r="X25" i="1"/>
  <c r="Y17" i="1"/>
  <c r="R14" i="1"/>
  <c r="T8" i="1"/>
  <c r="U16" i="1"/>
  <c r="V9" i="1"/>
  <c r="X23" i="1"/>
  <c r="Y16" i="1"/>
  <c r="R11" i="1"/>
  <c r="T27" i="1"/>
  <c r="U15" i="1"/>
  <c r="V8" i="1"/>
  <c r="X22" i="1"/>
  <c r="Y15" i="1"/>
  <c r="R9" i="1"/>
  <c r="T25" i="1"/>
  <c r="U14" i="1"/>
  <c r="V6" i="1"/>
  <c r="X21" i="1"/>
  <c r="Y14" i="1"/>
  <c r="U9" i="1"/>
  <c r="X17" i="1"/>
  <c r="Y9" i="1"/>
  <c r="R26" i="1"/>
  <c r="V18" i="1"/>
  <c r="W19" i="1"/>
  <c r="W11" i="1"/>
  <c r="Q24" i="10"/>
  <c r="Q16" i="10"/>
  <c r="S27" i="1"/>
  <c r="S19" i="1"/>
  <c r="S11" i="1"/>
  <c r="T7" i="1"/>
  <c r="T18" i="1"/>
  <c r="W27" i="1"/>
  <c r="Q8" i="10"/>
  <c r="U4" i="1"/>
  <c r="W26" i="1"/>
  <c r="W18" i="1"/>
  <c r="W10" i="1"/>
  <c r="X28" i="1"/>
  <c r="X20" i="1"/>
  <c r="X12" i="1"/>
  <c r="Y4" i="1"/>
  <c r="R23" i="1"/>
  <c r="R15" i="1"/>
  <c r="R7" i="1"/>
  <c r="S26" i="1"/>
  <c r="S18" i="1"/>
  <c r="S10" i="1"/>
  <c r="T6" i="1"/>
  <c r="T23" i="1"/>
  <c r="T15" i="1"/>
  <c r="U29" i="1"/>
  <c r="U21" i="1"/>
  <c r="U13" i="1"/>
  <c r="U5" i="1"/>
  <c r="V23" i="1"/>
  <c r="V15" i="1"/>
  <c r="V7" i="1"/>
  <c r="X27" i="1"/>
  <c r="X19" i="1"/>
  <c r="X11" i="1"/>
  <c r="Y29" i="1"/>
  <c r="Y21" i="1"/>
  <c r="Y13" i="1"/>
  <c r="Y5" i="1"/>
  <c r="R10" i="1"/>
  <c r="T26" i="1"/>
  <c r="V26" i="1"/>
  <c r="V10" i="1"/>
  <c r="R4" i="1"/>
  <c r="R18" i="1"/>
  <c r="T10" i="1"/>
  <c r="S28" i="1"/>
  <c r="S20" i="1"/>
  <c r="S12" i="1"/>
  <c r="T5" i="1"/>
  <c r="U28" i="1"/>
  <c r="U20" i="1"/>
  <c r="U12" i="1"/>
  <c r="V4" i="1"/>
  <c r="X26" i="1"/>
  <c r="X18" i="1"/>
  <c r="X10" i="1"/>
  <c r="Y28" i="1"/>
  <c r="Y20" i="1"/>
  <c r="Y12" i="1"/>
  <c r="R29" i="1"/>
  <c r="R21" i="1"/>
  <c r="R13" i="1"/>
  <c r="R5" i="1"/>
  <c r="S24" i="1"/>
  <c r="S16" i="1"/>
  <c r="S8" i="1"/>
  <c r="T29" i="1"/>
  <c r="T21" i="1"/>
  <c r="T13" i="1"/>
  <c r="U27" i="1"/>
  <c r="U19" i="1"/>
  <c r="U11" i="1"/>
  <c r="W23" i="1"/>
  <c r="W15" i="1"/>
  <c r="W7" i="1"/>
  <c r="C11" i="9" s="1"/>
  <c r="R28" i="1"/>
  <c r="R20" i="1"/>
  <c r="R12" i="1"/>
  <c r="S4" i="1"/>
  <c r="T28" i="1"/>
  <c r="T20" i="1"/>
  <c r="T12" i="1"/>
  <c r="U26" i="1"/>
  <c r="U18" i="1"/>
  <c r="U10" i="1"/>
  <c r="Q4" i="10"/>
  <c r="Q21" i="10"/>
  <c r="Q13" i="10"/>
  <c r="Q5" i="10"/>
  <c r="Q28" i="10"/>
  <c r="Q20" i="10"/>
  <c r="Q12" i="10"/>
  <c r="Q29" i="10"/>
  <c r="Q27" i="10"/>
  <c r="Q19" i="10"/>
  <c r="Q11" i="10"/>
  <c r="Q7" i="10"/>
  <c r="Q23" i="10"/>
  <c r="Q15" i="10"/>
  <c r="Q26" i="10"/>
  <c r="Q18" i="10"/>
  <c r="Q10" i="10"/>
  <c r="Q6" i="10"/>
  <c r="Q22" i="10"/>
  <c r="Q14" i="10"/>
  <c r="Q25" i="10"/>
  <c r="Q17" i="10"/>
  <c r="Q9" i="10"/>
  <c r="Q26" i="1"/>
  <c r="Q25" i="1"/>
  <c r="Q18" i="1"/>
  <c r="Q17" i="1"/>
  <c r="Q13" i="1"/>
  <c r="Q21" i="1"/>
  <c r="Q29" i="1"/>
  <c r="Q20" i="1"/>
  <c r="Q16" i="1"/>
  <c r="Q19" i="1"/>
  <c r="Q10" i="1"/>
  <c r="Q8" i="1"/>
  <c r="Q7" i="1"/>
  <c r="Q5" i="1"/>
  <c r="Q4" i="1"/>
  <c r="C14" i="9" s="1"/>
  <c r="Q12" i="1"/>
  <c r="Q24" i="1"/>
  <c r="Q11" i="1"/>
  <c r="Q27" i="1"/>
  <c r="Q9" i="1"/>
  <c r="Q28" i="1"/>
  <c r="Q22" i="1"/>
  <c r="Q14" i="1"/>
  <c r="Q6" i="1"/>
  <c r="Q15" i="1"/>
  <c r="Q23" i="1"/>
  <c r="B10" i="1"/>
  <c r="C7" i="9" l="1"/>
  <c r="C13" i="9"/>
  <c r="C6" i="9"/>
  <c r="C10" i="9"/>
  <c r="C12" i="9"/>
  <c r="C9" i="9"/>
  <c r="C8" i="9"/>
  <c r="B11" i="1"/>
  <c r="B12" i="1" l="1"/>
  <c r="B13" i="1" l="1"/>
  <c r="B14" i="1" l="1"/>
  <c r="B15" i="1" l="1"/>
  <c r="B16" i="1" l="1"/>
  <c r="B17" i="1" l="1"/>
  <c r="B18" i="1" l="1"/>
  <c r="B19" i="1" l="1"/>
  <c r="B20" i="1" l="1"/>
  <c r="B21" i="1" s="1"/>
  <c r="B22" i="1" s="1"/>
  <c r="B23" i="1" s="1"/>
  <c r="B24" i="1" s="1"/>
  <c r="B25" i="1" s="1"/>
  <c r="B26" i="1" s="1"/>
  <c r="B27" i="1" s="1"/>
  <c r="B28" i="1" s="1"/>
  <c r="B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 authorId="0" shapeId="0" xr:uid="{12DC8FDF-78ED-4F12-8D37-60A27984706A}">
      <text>
        <r>
          <rPr>
            <b/>
            <sz val="9"/>
            <color indexed="81"/>
            <rFont val="Tahoma"/>
            <family val="2"/>
          </rPr>
          <t>User:</t>
        </r>
        <r>
          <rPr>
            <sz val="9"/>
            <color indexed="81"/>
            <rFont val="Tahoma"/>
            <family val="2"/>
          </rPr>
          <t xml:space="preserve">
(shows the "success" of doing business) DISC</t>
        </r>
      </text>
    </comment>
    <comment ref="C1" authorId="0" shapeId="0" xr:uid="{D00CAD6F-6553-43D3-86F1-AA580FAB7A53}">
      <text>
        <r>
          <rPr>
            <b/>
            <sz val="9"/>
            <color indexed="81"/>
            <rFont val="Tahoma"/>
            <family val="2"/>
          </rPr>
          <t>User:</t>
        </r>
        <r>
          <rPr>
            <sz val="9"/>
            <color indexed="81"/>
            <rFont val="Tahoma"/>
            <family val="2"/>
          </rPr>
          <t xml:space="preserve">
https://www.prnewswire.com/news-releases/cincinnati-most-cost-friendly-business-location-among-large-us-cities-with-orlando-tampa-close-behind-kpmg-study-300243114.html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 authorId="0" shapeId="0" xr:uid="{CB79CF65-B03D-4008-9961-5C6F990D8601}">
      <text>
        <r>
          <rPr>
            <b/>
            <sz val="9"/>
            <color indexed="81"/>
            <rFont val="Tahoma"/>
            <family val="2"/>
          </rPr>
          <t>User:</t>
        </r>
        <r>
          <rPr>
            <sz val="9"/>
            <color indexed="81"/>
            <rFont val="Tahoma"/>
            <family val="2"/>
          </rPr>
          <t xml:space="preserve">
Средний дохо́д на ду́шу населе́ния — показатель экономического благосостояния страны, измеряющий среднестатистический доход, получаемый отдельно взятым лицом в стране за год.</t>
        </r>
      </text>
    </comment>
    <comment ref="C1" authorId="0" shapeId="0" xr:uid="{8CF78E39-8D57-4DCB-8375-0D8C7DC6AE09}">
      <text>
        <r>
          <rPr>
            <b/>
            <sz val="9"/>
            <color indexed="81"/>
            <rFont val="Tahoma"/>
            <family val="2"/>
          </rPr>
          <t>User:</t>
        </r>
        <r>
          <rPr>
            <sz val="9"/>
            <color indexed="81"/>
            <rFont val="Tahoma"/>
            <family val="2"/>
          </rPr>
          <t xml:space="preserve">
Estimated median household income
https://www.city-data.com/city/Cincinnati-Ohio.html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 authorId="0" shapeId="0" xr:uid="{C5AB7E96-302E-4D7A-91B0-7D32BDE1E03B}">
      <text>
        <r>
          <rPr>
            <b/>
            <sz val="9"/>
            <color indexed="81"/>
            <rFont val="Tahoma"/>
            <family val="2"/>
          </rPr>
          <t>User:</t>
        </r>
        <r>
          <rPr>
            <sz val="9"/>
            <color indexed="81"/>
            <rFont val="Tahoma"/>
            <family val="2"/>
          </rPr>
          <t xml:space="preserve">
https://www.city-data.com/city/Cincinnati-Ohio.html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 authorId="0" shapeId="0" xr:uid="{E510E802-3002-4297-9593-2E18B5250637}">
      <text>
        <r>
          <rPr>
            <b/>
            <sz val="9"/>
            <color indexed="81"/>
            <rFont val="Tahoma"/>
            <family val="2"/>
          </rPr>
          <t>User:</t>
        </r>
        <r>
          <rPr>
            <sz val="9"/>
            <color indexed="81"/>
            <rFont val="Tahoma"/>
            <family val="2"/>
          </rPr>
          <t xml:space="preserve">
https://www.city-data.com/city/Cincinnati-Ohio.html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 authorId="0" shapeId="0" xr:uid="{129C9156-CE52-4F42-844A-1C35790205E1}">
      <text>
        <r>
          <rPr>
            <b/>
            <sz val="9"/>
            <color indexed="81"/>
            <rFont val="Tahoma"/>
            <family val="2"/>
          </rPr>
          <t>User:</t>
        </r>
        <r>
          <rPr>
            <sz val="9"/>
            <color indexed="81"/>
            <rFont val="Tahoma"/>
            <family val="2"/>
          </rPr>
          <t xml:space="preserve">
https://www.numbeo.com/property-investment/compare_cities.jsp?country1=United+States&amp;country2=United+States&amp;city1=Columbus%2C+OH&amp;city2=Cleveland%2C+OH&amp;tracking=getDispatchComparison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K6" authorId="0" shapeId="0" xr:uid="{27A3BF8A-CC32-414C-9888-BBA9D3DE4ECD}">
      <text>
        <r>
          <rPr>
            <b/>
            <sz val="9"/>
            <color indexed="81"/>
            <rFont val="Tahoma"/>
            <family val="2"/>
          </rPr>
          <t xml:space="preserve">сняли балл за падение населения за счет уровня преступности </t>
        </r>
      </text>
    </comment>
  </commentList>
</comments>
</file>

<file path=xl/sharedStrings.xml><?xml version="1.0" encoding="utf-8"?>
<sst xmlns="http://schemas.openxmlformats.org/spreadsheetml/2006/main" count="300" uniqueCount="102">
  <si>
    <t>ID</t>
  </si>
  <si>
    <t>Product</t>
  </si>
  <si>
    <t>Category</t>
  </si>
  <si>
    <t>Appetizer</t>
  </si>
  <si>
    <t>Salad A</t>
  </si>
  <si>
    <t>Salad B</t>
  </si>
  <si>
    <t>Salad C</t>
  </si>
  <si>
    <t>Soup A</t>
  </si>
  <si>
    <t>Soup B</t>
  </si>
  <si>
    <t>Entry</t>
  </si>
  <si>
    <t>Blin A</t>
  </si>
  <si>
    <t>Blin B</t>
  </si>
  <si>
    <t>Blin C</t>
  </si>
  <si>
    <t>Blin D</t>
  </si>
  <si>
    <t>Blin E</t>
  </si>
  <si>
    <t>Blin F</t>
  </si>
  <si>
    <t>Veggie Blin A</t>
  </si>
  <si>
    <t>Entry A</t>
  </si>
  <si>
    <t>Entry B</t>
  </si>
  <si>
    <t>Dessert</t>
  </si>
  <si>
    <t>Cake A</t>
  </si>
  <si>
    <t>Cake B</t>
  </si>
  <si>
    <t>Candy A</t>
  </si>
  <si>
    <t>Pirozhok A</t>
  </si>
  <si>
    <t>Pirozhok B</t>
  </si>
  <si>
    <t>Cold Drink A</t>
  </si>
  <si>
    <t>Cold Drink B</t>
  </si>
  <si>
    <t>Cold Drink C</t>
  </si>
  <si>
    <t>Cold Drink D</t>
  </si>
  <si>
    <t>Hot Drink A</t>
  </si>
  <si>
    <t>Hot Drink B</t>
  </si>
  <si>
    <t>Dairy Products</t>
  </si>
  <si>
    <t>Price</t>
  </si>
  <si>
    <t>Cost</t>
  </si>
  <si>
    <t>Meat / Seafood</t>
  </si>
  <si>
    <t>Beverages</t>
  </si>
  <si>
    <t>Pantry</t>
  </si>
  <si>
    <t>Profit</t>
  </si>
  <si>
    <t>Weight</t>
  </si>
  <si>
    <t>Fruits / Veggie</t>
  </si>
  <si>
    <t>Total</t>
  </si>
  <si>
    <t>Time - hrs</t>
  </si>
  <si>
    <t>Time - min</t>
  </si>
  <si>
    <t>Portions/hour</t>
  </si>
  <si>
    <t>Fruit Blin B</t>
  </si>
  <si>
    <t>Labor</t>
  </si>
  <si>
    <t>Columbus</t>
  </si>
  <si>
    <t>Cincinnati</t>
  </si>
  <si>
    <t>Cleveland</t>
  </si>
  <si>
    <t>Las Vegas</t>
  </si>
  <si>
    <t>Miami</t>
  </si>
  <si>
    <t>Indianapolis</t>
  </si>
  <si>
    <t>Birmingham</t>
  </si>
  <si>
    <t>Portland</t>
  </si>
  <si>
    <t>Solution</t>
  </si>
  <si>
    <t>City</t>
  </si>
  <si>
    <t>Profit_Russia</t>
  </si>
  <si>
    <t>Row Labels</t>
  </si>
  <si>
    <t>Grand Total</t>
  </si>
  <si>
    <t>Sum of Profit</t>
  </si>
  <si>
    <t>Russia</t>
  </si>
  <si>
    <t>city</t>
  </si>
  <si>
    <t>index</t>
  </si>
  <si>
    <t>rank</t>
  </si>
  <si>
    <t>Orlando</t>
  </si>
  <si>
    <t>Tampa</t>
  </si>
  <si>
    <t>San Antonio</t>
  </si>
  <si>
    <t>Atlanta</t>
  </si>
  <si>
    <t>Charlotte</t>
  </si>
  <si>
    <t>St. Louis</t>
  </si>
  <si>
    <t>Kansas</t>
  </si>
  <si>
    <t>crime index</t>
  </si>
  <si>
    <t> Cincinnati</t>
  </si>
  <si>
    <t xml:space="preserve">Indianopolis </t>
  </si>
  <si>
    <t>Birmigham</t>
  </si>
  <si>
    <t>Estimated  per capita income</t>
  </si>
  <si>
    <t>Estimated median household income</t>
  </si>
  <si>
    <t>poverty</t>
  </si>
  <si>
    <t xml:space="preserve">Indianapolis </t>
  </si>
  <si>
    <t xml:space="preserve">Birmingham </t>
  </si>
  <si>
    <t>unemployment</t>
  </si>
  <si>
    <t>City Centre</t>
  </si>
  <si>
    <t>Outside of Centre</t>
  </si>
  <si>
    <t>Sum of population</t>
  </si>
  <si>
    <t>population</t>
  </si>
  <si>
    <t>Sum of NumberOfRest</t>
  </si>
  <si>
    <t>median hosehold income</t>
  </si>
  <si>
    <t>per capita income</t>
  </si>
  <si>
    <t>cost index result</t>
  </si>
  <si>
    <t>ARPPU</t>
  </si>
  <si>
    <t>Price to Rent Ratio</t>
  </si>
  <si>
    <t>Crime rate</t>
  </si>
  <si>
    <t>Sum</t>
  </si>
  <si>
    <t>1.Calculate the unit economy</t>
  </si>
  <si>
    <t>Calculated the cost of dishes for each city and each menu item</t>
  </si>
  <si>
    <t>Calculate the profit for each dish</t>
  </si>
  <si>
    <t>Calculate ARPPU based on the composition of the order ( order composition )</t>
  </si>
  <si>
    <t>Conclusion: according to the results of calculations, we came to 6 cities (Columbus, Cincinnati, Cleveland, Portland, Indianapolis, Birmingham), since their profit indicators were positive</t>
  </si>
  <si>
    <t>Calculated the density of restaurants by city</t>
  </si>
  <si>
    <t>Added data on population, income, crime rate, poverty, unemployment, cost index ( Cost index ), price to rent ratio ( Price to Rent Ratio ), then conducted descriptive, inductive analyzes</t>
  </si>
  <si>
    <t>Built a rating table of cities ( City' rate )</t>
  </si>
  <si>
    <t>Conclusion: according to the results of the analysis, the opening of the first institution is most appropriate in Portland (*dark green areas). It occupies a leading position according to the results of the constructed rating model. We also believe that Columbus is also an excellent option for doing business, it is economically stable based on indicators such as: Estimated per capita income and Estimated median household income. Another good option is the city of Cincinnati, according to The KPMG study for 2016 - the best city to do business (low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</si>
</sst>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_(&quot;$&quot;* #,##0.00_);_(&quot;$&quot;* \(#,##0.00\);_(&quot;$&quot;* &quot;-&quot;??_);_(@_)"/>
    <numFmt numFmtId="166" formatCode="_(* #,##0.00_);_(* \(#,##0.00\);_(* &quot;-&quot;??_);_(@_)"/>
    <numFmt numFmtId="167" formatCode="&quot;$&quot;#,##0.00"/>
    <numFmt numFmtId="168" formatCode="0.0%"/>
  </numFmts>
  <fonts count="12" x14ac:knownFonts="1">
    <font>
      <sz val="12"/>
      <color theme="1"/>
      <name val="Calibri"/>
      <family val="2"/>
      <scheme val="minor"/>
    </font>
    <font>
      <sz val="12"/>
      <color theme="1"/>
      <name val="Calibri"/>
      <family val="2"/>
      <scheme val="minor"/>
    </font>
    <font>
      <sz val="12"/>
      <color theme="0"/>
      <name val="Calibri"/>
      <family val="2"/>
      <scheme val="minor"/>
    </font>
    <font>
      <b/>
      <sz val="24"/>
      <color theme="0"/>
      <name val="Calibri"/>
      <family val="2"/>
      <scheme val="minor"/>
    </font>
    <font>
      <sz val="16"/>
      <color theme="1"/>
      <name val="Calibri"/>
      <family val="2"/>
      <scheme val="minor"/>
    </font>
    <font>
      <b/>
      <sz val="9"/>
      <color indexed="81"/>
      <name val="Tahoma"/>
      <family val="2"/>
    </font>
    <font>
      <sz val="9"/>
      <color indexed="81"/>
      <name val="Tahoma"/>
      <family val="2"/>
    </font>
    <font>
      <b/>
      <sz val="12"/>
      <color theme="0"/>
      <name val="Calibri"/>
      <family val="2"/>
      <scheme val="minor"/>
    </font>
    <font>
      <sz val="12"/>
      <color rgb="FF333333"/>
      <name val="Calibri"/>
      <family val="2"/>
      <scheme val="minor"/>
    </font>
    <font>
      <sz val="36"/>
      <color theme="1"/>
      <name val="Calibri"/>
      <family val="2"/>
      <scheme val="minor"/>
    </font>
    <font>
      <sz val="18"/>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00B050"/>
        <bgColor indexed="64"/>
      </patternFill>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0" fillId="2" borderId="0" xfId="0" applyFill="1"/>
    <xf numFmtId="0" fontId="0" fillId="2" borderId="0" xfId="0" applyFill="1" applyAlignment="1">
      <alignment horizontal="center"/>
    </xf>
    <xf numFmtId="0" fontId="2" fillId="3" borderId="0" xfId="0" applyFont="1" applyFill="1" applyAlignment="1">
      <alignment horizontal="center"/>
    </xf>
    <xf numFmtId="0" fontId="2" fillId="3" borderId="0" xfId="0" applyFont="1" applyFill="1"/>
    <xf numFmtId="165" fontId="0" fillId="2" borderId="0" xfId="2" applyFont="1" applyFill="1"/>
    <xf numFmtId="165" fontId="0" fillId="2" borderId="0" xfId="0" applyNumberFormat="1" applyFill="1"/>
    <xf numFmtId="9" fontId="0" fillId="2" borderId="0" xfId="3" applyFont="1" applyFill="1"/>
    <xf numFmtId="2" fontId="0" fillId="2" borderId="0" xfId="0" applyNumberFormat="1" applyFill="1"/>
    <xf numFmtId="1" fontId="0" fillId="2" borderId="0" xfId="0" applyNumberFormat="1" applyFill="1"/>
    <xf numFmtId="0" fontId="2" fillId="2" borderId="0" xfId="0" applyFont="1" applyFill="1"/>
    <xf numFmtId="4" fontId="0" fillId="2" borderId="0" xfId="1" applyNumberFormat="1" applyFont="1" applyFill="1"/>
    <xf numFmtId="0" fontId="0" fillId="2" borderId="0" xfId="0" applyFill="1" applyAlignment="1">
      <alignment horizontal="left"/>
    </xf>
    <xf numFmtId="9" fontId="0" fillId="2" borderId="0" xfId="3" applyNumberFormat="1" applyFont="1" applyFill="1"/>
    <xf numFmtId="9" fontId="0" fillId="2" borderId="0" xfId="3" applyNumberFormat="1" applyFont="1" applyFill="1" applyBorder="1"/>
    <xf numFmtId="167" fontId="0" fillId="2" borderId="0" xfId="3" applyNumberFormat="1" applyFont="1" applyFill="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7" fillId="6" borderId="1" xfId="0" applyFont="1" applyFill="1" applyBorder="1"/>
    <xf numFmtId="0" fontId="7" fillId="6" borderId="2" xfId="0" applyFont="1" applyFill="1" applyBorder="1"/>
    <xf numFmtId="0" fontId="0" fillId="7" borderId="1" xfId="0" applyFill="1" applyBorder="1"/>
    <xf numFmtId="0" fontId="0" fillId="7" borderId="2" xfId="0" applyFill="1" applyBorder="1"/>
    <xf numFmtId="0" fontId="0" fillId="0" borderId="1" xfId="0" applyBorder="1"/>
    <xf numFmtId="0" fontId="0" fillId="0" borderId="2" xfId="0" applyBorder="1"/>
    <xf numFmtId="0" fontId="0" fillId="7" borderId="1" xfId="0" applyFill="1" applyBorder="1" applyAlignment="1">
      <alignment horizontal="left"/>
    </xf>
    <xf numFmtId="0" fontId="8" fillId="7" borderId="2" xfId="0" applyFont="1" applyFill="1" applyBorder="1"/>
    <xf numFmtId="0" fontId="0" fillId="0" borderId="0" xfId="0" applyAlignment="1">
      <alignment horizontal="right"/>
    </xf>
    <xf numFmtId="164" fontId="0" fillId="0" borderId="0" xfId="0" applyNumberFormat="1"/>
    <xf numFmtId="168" fontId="0" fillId="0" borderId="0" xfId="0" applyNumberFormat="1"/>
    <xf numFmtId="0" fontId="0" fillId="0" borderId="0" xfId="0" applyBorder="1"/>
    <xf numFmtId="0" fontId="0" fillId="8" borderId="0" xfId="0" applyFill="1" applyBorder="1"/>
    <xf numFmtId="0" fontId="9" fillId="8" borderId="0" xfId="0" applyFont="1" applyFill="1" applyBorder="1"/>
    <xf numFmtId="0" fontId="10" fillId="0" borderId="0" xfId="0" applyFont="1" applyBorder="1"/>
    <xf numFmtId="0" fontId="11" fillId="0" borderId="0" xfId="0" applyFont="1" applyBorder="1" applyAlignment="1">
      <alignment vertical="top" wrapText="1"/>
    </xf>
    <xf numFmtId="0" fontId="10" fillId="0" borderId="0" xfId="0" applyFont="1" applyBorder="1" applyAlignment="1">
      <alignment vertical="top"/>
    </xf>
    <xf numFmtId="0" fontId="4" fillId="5" borderId="0" xfId="0" applyFont="1" applyFill="1" applyAlignment="1">
      <alignment horizontal="center" vertical="center"/>
    </xf>
    <xf numFmtId="0" fontId="3" fillId="4" borderId="0" xfId="0" applyFont="1" applyFill="1" applyAlignment="1">
      <alignment horizontal="center" vertical="center"/>
    </xf>
    <xf numFmtId="0" fontId="11" fillId="0" borderId="0" xfId="0" applyFont="1" applyBorder="1" applyAlignment="1">
      <alignment horizontal="left" vertical="top" wrapText="1"/>
    </xf>
    <xf numFmtId="0" fontId="10" fillId="0" borderId="0" xfId="0" applyFont="1" applyBorder="1" applyAlignment="1">
      <alignment horizontal="left" vertical="top" wrapText="1"/>
    </xf>
  </cellXfs>
  <cellStyles count="4">
    <cellStyle name="Comma" xfId="1" builtinId="3"/>
    <cellStyle name="Currency" xfId="2" builtinId="4"/>
    <cellStyle name="Normal" xfId="0" builtinId="0"/>
    <cellStyle name="Percent" xfId="3" builtinId="5"/>
  </cellStyles>
  <dxfs count="8">
    <dxf>
      <numFmt numFmtId="0" formatCode="General"/>
    </dxf>
    <dxf>
      <numFmt numFmtId="168" formatCode="0.0%"/>
    </dxf>
    <dxf>
      <numFmt numFmtId="168" formatCode="0.0%"/>
    </dxf>
    <dxf>
      <numFmt numFmtId="164" formatCode="&quot;$&quot;#,##0_);[Red]\(&quot;$&quot;#,##0\)"/>
    </dxf>
    <dxf>
      <font>
        <b val="0"/>
        <i val="0"/>
        <strike val="0"/>
        <condense val="0"/>
        <extend val="0"/>
        <outline val="0"/>
        <shadow val="0"/>
        <u val="none"/>
        <vertAlign val="baseline"/>
        <sz val="12"/>
        <color theme="1"/>
        <name val="Calibri"/>
        <family val="2"/>
        <scheme val="minor"/>
      </font>
      <numFmt numFmtId="167" formatCode="&quot;$&quot;#,##0.00"/>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[Project Unit Economic.xlsx]Solution --&gt;!PivotTable2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solidFill>
                  <a:schemeClr val="tx1">
                    <a:lumMod val="75000"/>
                    <a:lumOff val="25000"/>
                  </a:schemeClr>
                </a:solidFill>
              </a:rPr>
              <a:t>ARPPU</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ivotFmts>
      <c:pivotFmt>
        <c:idx val="0"/>
        <c:spPr>
          <a:solidFill>
            <a:srgbClr val="00CC66">
              <a:alpha val="80000"/>
            </a:srgbClr>
          </a:solidFill>
          <a:ln w="9525" cap="flat" cmpd="sng" algn="ctr">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C66">
              <a:alpha val="80000"/>
            </a:srgbClr>
          </a:solidFill>
          <a:ln w="9525" cap="flat" cmpd="sng" algn="ctr">
            <a:solidFill>
              <a:schemeClr val="tx1">
                <a:lumMod val="50000"/>
                <a:lumOff val="50000"/>
              </a:schemeClr>
            </a:solidFill>
            <a:round/>
          </a:ln>
          <a:effectLst/>
        </c:spPr>
      </c:pivotFmt>
      <c:pivotFmt>
        <c:idx val="6"/>
        <c:spPr>
          <a:solidFill>
            <a:srgbClr val="00CC66">
              <a:alpha val="80000"/>
            </a:srgbClr>
          </a:solidFill>
          <a:ln w="9525" cap="flat" cmpd="sng" algn="ctr">
            <a:solidFill>
              <a:schemeClr val="tx1">
                <a:lumMod val="50000"/>
                <a:lumOff val="50000"/>
              </a:schemeClr>
            </a:solidFill>
            <a:round/>
          </a:ln>
          <a:effectLst/>
        </c:spPr>
      </c:pivotFmt>
      <c:pivotFmt>
        <c:idx val="7"/>
        <c:spPr>
          <a:solidFill>
            <a:srgbClr val="00CC66">
              <a:alpha val="80000"/>
            </a:srgbClr>
          </a:solidFill>
          <a:ln w="9525" cap="flat" cmpd="sng" algn="ctr">
            <a:solidFill>
              <a:schemeClr val="tx1">
                <a:lumMod val="50000"/>
                <a:lumOff val="50000"/>
              </a:schemeClr>
            </a:solidFill>
            <a:round/>
          </a:ln>
          <a:effectLst/>
        </c:spPr>
      </c:pivotFmt>
      <c:pivotFmt>
        <c:idx val="8"/>
        <c:spPr>
          <a:solidFill>
            <a:srgbClr val="00CC66">
              <a:alpha val="80000"/>
            </a:srgbClr>
          </a:solidFill>
          <a:ln w="9525" cap="flat" cmpd="sng" algn="ctr">
            <a:solidFill>
              <a:schemeClr val="tx1">
                <a:lumMod val="50000"/>
                <a:lumOff val="50000"/>
              </a:schemeClr>
            </a:solidFill>
            <a:round/>
          </a:ln>
          <a:effectLst/>
        </c:spPr>
      </c:pivotFmt>
      <c:pivotFmt>
        <c:idx val="9"/>
        <c:spPr>
          <a:solidFill>
            <a:srgbClr val="00CC66">
              <a:alpha val="80000"/>
            </a:srgbClr>
          </a:solidFill>
          <a:ln w="9525" cap="flat" cmpd="sng" algn="ctr">
            <a:solidFill>
              <a:schemeClr val="tx1">
                <a:lumMod val="50000"/>
                <a:lumOff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CC66">
              <a:alpha val="80000"/>
            </a:srgbClr>
          </a:solidFill>
          <a:ln w="9525" cap="flat" cmpd="sng" algn="ctr">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CC66">
              <a:alpha val="80000"/>
            </a:srgbClr>
          </a:solidFill>
          <a:ln w="9525" cap="flat" cmpd="sng" algn="ctr">
            <a:solidFill>
              <a:schemeClr val="tx1">
                <a:lumMod val="50000"/>
                <a:lumOff val="50000"/>
              </a:schemeClr>
            </a:solidFill>
            <a:round/>
          </a:ln>
          <a:effectLst/>
        </c:spPr>
      </c:pivotFmt>
    </c:pivotFmts>
    <c:plotArea>
      <c:layout/>
      <c:barChart>
        <c:barDir val="col"/>
        <c:grouping val="clustered"/>
        <c:varyColors val="0"/>
        <c:ser>
          <c:idx val="0"/>
          <c:order val="0"/>
          <c:tx>
            <c:strRef>
              <c:f>'Solution --&gt;'!$O$3</c:f>
              <c:strCache>
                <c:ptCount val="1"/>
                <c:pt idx="0">
                  <c:v>Total</c:v>
                </c:pt>
              </c:strCache>
            </c:strRef>
          </c:tx>
          <c:spPr>
            <a:solidFill>
              <a:srgbClr val="00CC66">
                <a:alpha val="80000"/>
              </a:srgbClr>
            </a:solidFill>
            <a:ln w="9525" cap="flat" cmpd="sng" algn="ctr">
              <a:solidFill>
                <a:schemeClr val="tx1">
                  <a:lumMod val="50000"/>
                  <a:lumOff val="50000"/>
                </a:schemeClr>
              </a:solidFill>
              <a:round/>
            </a:ln>
            <a:effectLst/>
          </c:spPr>
          <c:invertIfNegative val="1"/>
          <c:dPt>
            <c:idx val="3"/>
            <c:invertIfNegative val="1"/>
            <c:bubble3D val="0"/>
            <c:extLst>
              <c:ext xmlns:c16="http://schemas.microsoft.com/office/drawing/2014/chart" uri="{C3380CC4-5D6E-409C-BE32-E72D297353CC}">
                <c16:uniqueId val="{00000005-E7E1-41E2-9161-5D0494DAC6F4}"/>
              </c:ext>
            </c:extLst>
          </c:dPt>
          <c:dPt>
            <c:idx val="4"/>
            <c:invertIfNegative val="1"/>
            <c:bubble3D val="0"/>
            <c:extLst>
              <c:ext xmlns:c16="http://schemas.microsoft.com/office/drawing/2014/chart" uri="{C3380CC4-5D6E-409C-BE32-E72D297353CC}">
                <c16:uniqueId val="{00000002-C072-413B-88D0-A49F03465AB3}"/>
              </c:ext>
            </c:extLst>
          </c:dPt>
          <c:dPt>
            <c:idx val="5"/>
            <c:invertIfNegative val="1"/>
            <c:bubble3D val="0"/>
            <c:spPr>
              <a:solidFill>
                <a:srgbClr val="00CC66">
                  <a:alpha val="80000"/>
                </a:srgbClr>
              </a:solidFill>
              <a:ln w="9525" cap="flat" cmpd="sng" algn="ctr">
                <a:solidFill>
                  <a:schemeClr val="tx1">
                    <a:lumMod val="50000"/>
                    <a:lumOff val="50000"/>
                  </a:schemeClr>
                </a:solidFill>
                <a:round/>
              </a:ln>
              <a:effectLst/>
            </c:spPr>
            <c:extLst>
              <c:ext xmlns:c16="http://schemas.microsoft.com/office/drawing/2014/chart" uri="{C3380CC4-5D6E-409C-BE32-E72D297353CC}">
                <c16:uniqueId val="{00000003-8B0D-40B1-8247-63C005D367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 --&gt;'!$N$4:$N$13</c:f>
              <c:strCache>
                <c:ptCount val="9"/>
                <c:pt idx="0">
                  <c:v>Portland</c:v>
                </c:pt>
                <c:pt idx="1">
                  <c:v>Cleveland</c:v>
                </c:pt>
                <c:pt idx="2">
                  <c:v>Russia</c:v>
                </c:pt>
                <c:pt idx="3">
                  <c:v>Cincinnati</c:v>
                </c:pt>
                <c:pt idx="4">
                  <c:v>Indianapolis</c:v>
                </c:pt>
                <c:pt idx="5">
                  <c:v>Columbus</c:v>
                </c:pt>
                <c:pt idx="6">
                  <c:v>Birmingham</c:v>
                </c:pt>
                <c:pt idx="7">
                  <c:v>Miami</c:v>
                </c:pt>
                <c:pt idx="8">
                  <c:v>Las Vegas</c:v>
                </c:pt>
              </c:strCache>
            </c:strRef>
          </c:cat>
          <c:val>
            <c:numRef>
              <c:f>'Solution --&gt;'!$O$4:$O$13</c:f>
              <c:numCache>
                <c:formatCode>"$"#\ ##0.00</c:formatCode>
                <c:ptCount val="9"/>
                <c:pt idx="0">
                  <c:v>4.8965553333333336</c:v>
                </c:pt>
                <c:pt idx="1">
                  <c:v>3.6246989722222231</c:v>
                </c:pt>
                <c:pt idx="2">
                  <c:v>3.6038000000000001</c:v>
                </c:pt>
                <c:pt idx="3">
                  <c:v>3.0678460952380955</c:v>
                </c:pt>
                <c:pt idx="4">
                  <c:v>1.9645429999999999</c:v>
                </c:pt>
                <c:pt idx="5">
                  <c:v>1.9020273095238094</c:v>
                </c:pt>
                <c:pt idx="6">
                  <c:v>1.2810739642857143</c:v>
                </c:pt>
                <c:pt idx="7">
                  <c:v>0.54563751190476284</c:v>
                </c:pt>
                <c:pt idx="8">
                  <c:v>-0.50237038095238207</c:v>
                </c:pt>
              </c:numCache>
            </c:numRef>
          </c:val>
          <c:extLst>
            <c:ext xmlns:c14="http://schemas.microsoft.com/office/drawing/2007/8/2/chart" uri="{6F2FDCE9-48DA-4B69-8628-5D25D57E5C99}">
              <c14:invertSolidFillFmt>
                <c14:spPr xmlns:c14="http://schemas.microsoft.com/office/drawing/2007/8/2/chart">
                  <a:solidFill>
                    <a:srgbClr val="C40808"/>
                  </a:solidFill>
                  <a:ln w="9525" cap="flat" cmpd="sng" algn="ctr">
                    <a:solidFill>
                      <a:schemeClr val="tx1">
                        <a:lumMod val="50000"/>
                        <a:lumOff val="50000"/>
                      </a:schemeClr>
                    </a:solidFill>
                    <a:round/>
                  </a:ln>
                  <a:effectLst/>
                </c14:spPr>
              </c14:invertSolidFillFmt>
            </c:ext>
            <c:ext xmlns:c16="http://schemas.microsoft.com/office/drawing/2014/chart" uri="{C3380CC4-5D6E-409C-BE32-E72D297353CC}">
              <c16:uniqueId val="{00000001-EDBA-42B5-A89D-18002C0BD558}"/>
            </c:ext>
          </c:extLst>
        </c:ser>
        <c:dLbls>
          <c:dLblPos val="inEnd"/>
          <c:showLegendKey val="0"/>
          <c:showVal val="1"/>
          <c:showCatName val="0"/>
          <c:showSerName val="0"/>
          <c:showPercent val="0"/>
          <c:showBubbleSize val="0"/>
        </c:dLbls>
        <c:gapWidth val="100"/>
        <c:overlap val="-24"/>
        <c:axId val="202927504"/>
        <c:axId val="458405408"/>
      </c:barChart>
      <c:catAx>
        <c:axId val="2029275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458405408"/>
        <c:crosses val="autoZero"/>
        <c:auto val="1"/>
        <c:lblAlgn val="ctr"/>
        <c:lblOffset val="100"/>
        <c:noMultiLvlLbl val="0"/>
      </c:catAx>
      <c:valAx>
        <c:axId val="458405408"/>
        <c:scaling>
          <c:orientation val="minMax"/>
          <c:max val="5.2"/>
          <c:min val="-1.2"/>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20292750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CITY'</a:t>
            </a:r>
            <a:r>
              <a:rPr lang="en-US" sz="1800" b="1" baseline="0"/>
              <a:t> RATE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9"/>
          <c:order val="9"/>
          <c:tx>
            <c:strRef>
              <c:f>'[1]Sum rate'!$K$1</c:f>
              <c:strCache>
                <c:ptCount val="1"/>
                <c:pt idx="0">
                  <c:v>Sum</c:v>
                </c:pt>
              </c:strCache>
            </c:strRef>
          </c:tx>
          <c:spPr>
            <a:solidFill>
              <a:schemeClr val="accent1">
                <a:lumMod val="80000"/>
              </a:schemeClr>
            </a:solidFill>
            <a:ln>
              <a:noFill/>
            </a:ln>
            <a:effectLst/>
          </c:spPr>
          <c:invertIfNegative val="0"/>
          <c:cat>
            <c:strRef>
              <c:f>'[1]Sum rate'!$A$2:$A$7</c:f>
              <c:strCache>
                <c:ptCount val="6"/>
                <c:pt idx="0">
                  <c:v>Portland</c:v>
                </c:pt>
                <c:pt idx="1">
                  <c:v>Columbus</c:v>
                </c:pt>
                <c:pt idx="2">
                  <c:v>Cincinnati</c:v>
                </c:pt>
                <c:pt idx="3">
                  <c:v>Indianapolis</c:v>
                </c:pt>
                <c:pt idx="4">
                  <c:v>Cleveland</c:v>
                </c:pt>
                <c:pt idx="5">
                  <c:v>Birmingham</c:v>
                </c:pt>
              </c:strCache>
            </c:strRef>
          </c:cat>
          <c:val>
            <c:numRef>
              <c:f>'[1]Sum rate'!$K$2:$K$7</c:f>
              <c:numCache>
                <c:formatCode>General</c:formatCode>
                <c:ptCount val="6"/>
                <c:pt idx="0">
                  <c:v>37</c:v>
                </c:pt>
                <c:pt idx="1">
                  <c:v>30</c:v>
                </c:pt>
                <c:pt idx="2">
                  <c:v>29</c:v>
                </c:pt>
                <c:pt idx="3">
                  <c:v>27</c:v>
                </c:pt>
                <c:pt idx="4">
                  <c:v>19</c:v>
                </c:pt>
                <c:pt idx="5">
                  <c:v>15</c:v>
                </c:pt>
              </c:numCache>
            </c:numRef>
          </c:val>
          <c:extLst>
            <c:ext xmlns:c16="http://schemas.microsoft.com/office/drawing/2014/chart" uri="{C3380CC4-5D6E-409C-BE32-E72D297353CC}">
              <c16:uniqueId val="{00000000-3E1C-4B9E-8A01-B05EFCC867DD}"/>
            </c:ext>
          </c:extLst>
        </c:ser>
        <c:dLbls>
          <c:showLegendKey val="0"/>
          <c:showVal val="0"/>
          <c:showCatName val="0"/>
          <c:showSerName val="0"/>
          <c:showPercent val="0"/>
          <c:showBubbleSize val="0"/>
        </c:dLbls>
        <c:gapWidth val="219"/>
        <c:overlap val="-27"/>
        <c:axId val="1408104656"/>
        <c:axId val="1408103408"/>
        <c:extLst>
          <c:ext xmlns:c15="http://schemas.microsoft.com/office/drawing/2012/chart" uri="{02D57815-91ED-43cb-92C2-25804820EDAC}">
            <c15:filteredBarSeries>
              <c15:ser>
                <c:idx val="0"/>
                <c:order val="0"/>
                <c:tx>
                  <c:strRef>
                    <c:extLst>
                      <c:ext uri="{02D57815-91ED-43cb-92C2-25804820EDAC}">
                        <c15:formulaRef>
                          <c15:sqref>'[1]Sum rate'!$B$1</c15:sqref>
                        </c15:formulaRef>
                      </c:ext>
                    </c:extLst>
                    <c:strCache>
                      <c:ptCount val="1"/>
                      <c:pt idx="0">
                        <c:v>median hosehold income</c:v>
                      </c:pt>
                    </c:strCache>
                  </c:strRef>
                </c:tx>
                <c:spPr>
                  <a:solidFill>
                    <a:schemeClr val="accent1"/>
                  </a:solidFill>
                  <a:ln>
                    <a:noFill/>
                  </a:ln>
                  <a:effectLst/>
                </c:spPr>
                <c:invertIfNegative val="0"/>
                <c:cat>
                  <c:strRef>
                    <c:extLst>
                      <c:ex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c:ext uri="{02D57815-91ED-43cb-92C2-25804820EDAC}">
                        <c15:formulaRef>
                          <c15:sqref>'[1]Sum rate'!$B$2:$B$7</c15:sqref>
                        </c15:formulaRef>
                      </c:ext>
                    </c:extLst>
                    <c:numCache>
                      <c:formatCode>General</c:formatCode>
                      <c:ptCount val="6"/>
                      <c:pt idx="0">
                        <c:v>6</c:v>
                      </c:pt>
                      <c:pt idx="1">
                        <c:v>5</c:v>
                      </c:pt>
                      <c:pt idx="2">
                        <c:v>3</c:v>
                      </c:pt>
                      <c:pt idx="3">
                        <c:v>4</c:v>
                      </c:pt>
                      <c:pt idx="4">
                        <c:v>1</c:v>
                      </c:pt>
                      <c:pt idx="5">
                        <c:v>2</c:v>
                      </c:pt>
                    </c:numCache>
                  </c:numRef>
                </c:val>
                <c:extLst>
                  <c:ext xmlns:c16="http://schemas.microsoft.com/office/drawing/2014/chart" uri="{C3380CC4-5D6E-409C-BE32-E72D297353CC}">
                    <c16:uniqueId val="{00000001-3E1C-4B9E-8A01-B05EFCC867D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'[1]Sum rate'!$C$1</c15:sqref>
                        </c15:formulaRef>
                      </c:ext>
                    </c:extLst>
                    <c:strCache>
                      <c:ptCount val="1"/>
                      <c:pt idx="0">
                        <c:v>per capita income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rate'!$C$2:$C$7</c15:sqref>
                        </c15:formulaRef>
                      </c:ext>
                    </c:extLst>
                    <c:numCache>
                      <c:formatCode>General</c:formatCode>
                      <c:ptCount val="6"/>
                      <c:pt idx="0">
                        <c:v>6</c:v>
                      </c:pt>
                      <c:pt idx="1">
                        <c:v>4</c:v>
                      </c:pt>
                      <c:pt idx="2">
                        <c:v>5</c:v>
                      </c:pt>
                      <c:pt idx="3">
                        <c:v>3</c:v>
                      </c:pt>
                      <c:pt idx="4">
                        <c:v>1</c:v>
                      </c:pt>
                      <c:pt idx="5">
                        <c:v>2</c:v>
                      </c:pt>
                    </c:numCache>
                  </c:numRef>
                </c:val>
                <c:extLst xmlns:c15="http://schemas.microsoft.com/office/drawing/2012/chart">
                  <c:ext xmlns:c16="http://schemas.microsoft.com/office/drawing/2014/chart" uri="{C3380CC4-5D6E-409C-BE32-E72D297353CC}">
                    <c16:uniqueId val="{00000002-3E1C-4B9E-8A01-B05EFCC867D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'[1]Sum rate'!$D$1</c15:sqref>
                        </c15:formulaRef>
                      </c:ext>
                    </c:extLst>
                    <c:strCache>
                      <c:ptCount val="1"/>
                      <c:pt idx="0">
                        <c:v>cost index result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rate'!$D$2:$D$7</c15:sqref>
                        </c15:formulaRef>
                      </c:ext>
                    </c:extLst>
                    <c:numCache>
                      <c:formatCode>General</c:formatCode>
                      <c:ptCount val="6"/>
                      <c:pt idx="0">
                        <c:v>1</c:v>
                      </c:pt>
                      <c:pt idx="1">
                        <c:v>0</c:v>
                      </c:pt>
                      <c:pt idx="2">
                        <c:v>3</c:v>
                      </c:pt>
                      <c:pt idx="3">
                        <c:v>0</c:v>
                      </c:pt>
                      <c:pt idx="4">
                        <c:v>2</c:v>
                      </c:pt>
                      <c:pt idx="5">
                        <c:v>0</c:v>
                      </c:pt>
                    </c:numCache>
                  </c:numRef>
                </c:val>
                <c:extLst xmlns:c15="http://schemas.microsoft.com/office/drawing/2012/chart">
                  <c:ext xmlns:c16="http://schemas.microsoft.com/office/drawing/2014/chart" uri="{C3380CC4-5D6E-409C-BE32-E72D297353CC}">
                    <c16:uniqueId val="{00000003-3E1C-4B9E-8A01-B05EFCC867D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'[1]Sum rate'!$E$1</c15:sqref>
                        </c15:formulaRef>
                      </c:ext>
                    </c:extLst>
                    <c:strCache>
                      <c:ptCount val="1"/>
                      <c:pt idx="0">
                        <c:v>poverty</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rate'!$E$2:$E$7</c15:sqref>
                        </c15:formulaRef>
                      </c:ext>
                    </c:extLst>
                    <c:numCache>
                      <c:formatCode>General</c:formatCode>
                      <c:ptCount val="6"/>
                      <c:pt idx="0">
                        <c:v>6</c:v>
                      </c:pt>
                      <c:pt idx="1">
                        <c:v>4</c:v>
                      </c:pt>
                      <c:pt idx="2">
                        <c:v>3</c:v>
                      </c:pt>
                      <c:pt idx="3">
                        <c:v>5</c:v>
                      </c:pt>
                      <c:pt idx="4">
                        <c:v>1</c:v>
                      </c:pt>
                      <c:pt idx="5">
                        <c:v>2</c:v>
                      </c:pt>
                    </c:numCache>
                  </c:numRef>
                </c:val>
                <c:extLst xmlns:c15="http://schemas.microsoft.com/office/drawing/2012/chart">
                  <c:ext xmlns:c16="http://schemas.microsoft.com/office/drawing/2014/chart" uri="{C3380CC4-5D6E-409C-BE32-E72D297353CC}">
                    <c16:uniqueId val="{00000004-3E1C-4B9E-8A01-B05EFCC867D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'[1]Sum rate'!$F$1</c15:sqref>
                        </c15:formulaRef>
                      </c:ext>
                    </c:extLst>
                    <c:strCache>
                      <c:ptCount val="1"/>
                      <c:pt idx="0">
                        <c:v>unemployment</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rate'!$F$2:$F$7</c15:sqref>
                        </c15:formulaRef>
                      </c:ext>
                    </c:extLst>
                    <c:numCache>
                      <c:formatCode>General</c:formatCode>
                      <c:ptCount val="6"/>
                      <c:pt idx="0">
                        <c:v>2</c:v>
                      </c:pt>
                      <c:pt idx="1">
                        <c:v>3</c:v>
                      </c:pt>
                      <c:pt idx="2">
                        <c:v>2</c:v>
                      </c:pt>
                      <c:pt idx="3">
                        <c:v>2</c:v>
                      </c:pt>
                      <c:pt idx="4">
                        <c:v>4</c:v>
                      </c:pt>
                      <c:pt idx="5">
                        <c:v>1</c:v>
                      </c:pt>
                    </c:numCache>
                  </c:numRef>
                </c:val>
                <c:extLst xmlns:c15="http://schemas.microsoft.com/office/drawing/2012/chart">
                  <c:ext xmlns:c16="http://schemas.microsoft.com/office/drawing/2014/chart" uri="{C3380CC4-5D6E-409C-BE32-E72D297353CC}">
                    <c16:uniqueId val="{00000005-3E1C-4B9E-8A01-B05EFCC867D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'[1]Sum rate'!$G$1</c15:sqref>
                        </c15:formulaRef>
                      </c:ext>
                    </c:extLst>
                    <c:strCache>
                      <c:ptCount val="1"/>
                      <c:pt idx="0">
                        <c:v>population</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rate'!$G$2:$G$7</c15:sqref>
                        </c15:formulaRef>
                      </c:ext>
                    </c:extLst>
                    <c:numCache>
                      <c:formatCode>General</c:formatCode>
                      <c:ptCount val="6"/>
                      <c:pt idx="0">
                        <c:v>2</c:v>
                      </c:pt>
                      <c:pt idx="1">
                        <c:v>3</c:v>
                      </c:pt>
                      <c:pt idx="2">
                        <c:v>1</c:v>
                      </c:pt>
                      <c:pt idx="3">
                        <c:v>3</c:v>
                      </c:pt>
                      <c:pt idx="4">
                        <c:v>1</c:v>
                      </c:pt>
                      <c:pt idx="5">
                        <c:v>4</c:v>
                      </c:pt>
                    </c:numCache>
                  </c:numRef>
                </c:val>
                <c:extLst xmlns:c15="http://schemas.microsoft.com/office/drawing/2012/chart">
                  <c:ext xmlns:c16="http://schemas.microsoft.com/office/drawing/2014/chart" uri="{C3380CC4-5D6E-409C-BE32-E72D297353CC}">
                    <c16:uniqueId val="{00000006-3E1C-4B9E-8A01-B05EFCC867D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'[1]Sum rate'!$H$1</c15:sqref>
                        </c15:formulaRef>
                      </c:ext>
                    </c:extLst>
                    <c:strCache>
                      <c:ptCount val="1"/>
                      <c:pt idx="0">
                        <c:v>ARPPU</c:v>
                      </c:pt>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rate'!$H$2:$H$7</c15:sqref>
                        </c15:formulaRef>
                      </c:ext>
                    </c:extLst>
                    <c:numCache>
                      <c:formatCode>General</c:formatCode>
                      <c:ptCount val="6"/>
                      <c:pt idx="0">
                        <c:v>6</c:v>
                      </c:pt>
                      <c:pt idx="1">
                        <c:v>3</c:v>
                      </c:pt>
                      <c:pt idx="2">
                        <c:v>4</c:v>
                      </c:pt>
                      <c:pt idx="3">
                        <c:v>3</c:v>
                      </c:pt>
                      <c:pt idx="4">
                        <c:v>5</c:v>
                      </c:pt>
                      <c:pt idx="5">
                        <c:v>2</c:v>
                      </c:pt>
                    </c:numCache>
                  </c:numRef>
                </c:val>
                <c:extLst xmlns:c15="http://schemas.microsoft.com/office/drawing/2012/chart">
                  <c:ext xmlns:c16="http://schemas.microsoft.com/office/drawing/2014/chart" uri="{C3380CC4-5D6E-409C-BE32-E72D297353CC}">
                    <c16:uniqueId val="{00000007-3E1C-4B9E-8A01-B05EFCC867D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'[1]Sum rate'!$I$1</c15:sqref>
                        </c15:formulaRef>
                      </c:ext>
                    </c:extLst>
                    <c:strCache>
                      <c:ptCount val="1"/>
                      <c:pt idx="0">
                        <c:v>Price to Rent Ratio</c:v>
                      </c:pt>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rate'!$I$2:$I$7</c15:sqref>
                        </c15:formulaRef>
                      </c:ext>
                    </c:extLst>
                    <c:numCache>
                      <c:formatCode>General</c:formatCode>
                      <c:ptCount val="6"/>
                      <c:pt idx="0">
                        <c:v>3</c:v>
                      </c:pt>
                      <c:pt idx="1">
                        <c:v>2</c:v>
                      </c:pt>
                      <c:pt idx="2">
                        <c:v>4</c:v>
                      </c:pt>
                      <c:pt idx="3">
                        <c:v>4</c:v>
                      </c:pt>
                      <c:pt idx="4">
                        <c:v>4</c:v>
                      </c:pt>
                      <c:pt idx="5">
                        <c:v>1</c:v>
                      </c:pt>
                    </c:numCache>
                  </c:numRef>
                </c:val>
                <c:extLst xmlns:c15="http://schemas.microsoft.com/office/drawing/2012/chart">
                  <c:ext xmlns:c16="http://schemas.microsoft.com/office/drawing/2014/chart" uri="{C3380CC4-5D6E-409C-BE32-E72D297353CC}">
                    <c16:uniqueId val="{00000008-3E1C-4B9E-8A01-B05EFCC867D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'[1]Sum rate'!$J$1</c15:sqref>
                        </c15:formulaRef>
                      </c:ext>
                    </c:extLst>
                    <c:strCache>
                      <c:ptCount val="1"/>
                      <c:pt idx="0">
                        <c:v>Crime rate</c:v>
                      </c:pt>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rate'!$J$2:$J$7</c15:sqref>
                        </c15:formulaRef>
                      </c:ext>
                    </c:extLst>
                    <c:numCache>
                      <c:formatCode>General</c:formatCode>
                      <c:ptCount val="6"/>
                      <c:pt idx="0">
                        <c:v>5</c:v>
                      </c:pt>
                      <c:pt idx="1">
                        <c:v>6</c:v>
                      </c:pt>
                      <c:pt idx="2">
                        <c:v>4</c:v>
                      </c:pt>
                      <c:pt idx="3">
                        <c:v>3</c:v>
                      </c:pt>
                      <c:pt idx="4">
                        <c:v>2</c:v>
                      </c:pt>
                      <c:pt idx="5">
                        <c:v>1</c:v>
                      </c:pt>
                    </c:numCache>
                  </c:numRef>
                </c:val>
                <c:extLst xmlns:c15="http://schemas.microsoft.com/office/drawing/2012/chart">
                  <c:ext xmlns:c16="http://schemas.microsoft.com/office/drawing/2014/chart" uri="{C3380CC4-5D6E-409C-BE32-E72D297353CC}">
                    <c16:uniqueId val="{00000009-3E1C-4B9E-8A01-B05EFCC867DD}"/>
                  </c:ext>
                </c:extLst>
              </c15:ser>
            </c15:filteredBarSeries>
          </c:ext>
        </c:extLst>
      </c:barChart>
      <c:catAx>
        <c:axId val="14081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08103408"/>
        <c:crosses val="autoZero"/>
        <c:auto val="1"/>
        <c:lblAlgn val="ctr"/>
        <c:lblOffset val="100"/>
        <c:noMultiLvlLbl val="0"/>
      </c:catAx>
      <c:valAx>
        <c:axId val="140810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0810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[Project Unit Economic.xlsx]Solution --&gt;!PivotTable2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sz="1400">
                <a:solidFill>
                  <a:schemeClr val="tx1">
                    <a:lumMod val="75000"/>
                    <a:lumOff val="25000"/>
                  </a:schemeClr>
                </a:solidFill>
              </a:rPr>
              <a:t>ARPPU</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ivotFmts>
      <c:pivotFmt>
        <c:idx val="0"/>
        <c:spPr>
          <a:solidFill>
            <a:srgbClr val="00CC66">
              <a:alpha val="80000"/>
            </a:srgbClr>
          </a:solidFill>
          <a:ln w="9525" cap="flat" cmpd="sng" algn="ctr">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C66">
              <a:alpha val="80000"/>
            </a:srgbClr>
          </a:solidFill>
          <a:ln w="9525" cap="flat" cmpd="sng" algn="ctr">
            <a:solidFill>
              <a:schemeClr val="tx1">
                <a:lumMod val="50000"/>
                <a:lumOff val="50000"/>
              </a:schemeClr>
            </a:solidFill>
            <a:round/>
          </a:ln>
          <a:effectLst/>
        </c:spPr>
      </c:pivotFmt>
      <c:pivotFmt>
        <c:idx val="6"/>
        <c:spPr>
          <a:solidFill>
            <a:srgbClr val="00CC66">
              <a:alpha val="80000"/>
            </a:srgbClr>
          </a:solidFill>
          <a:ln w="9525" cap="flat" cmpd="sng" algn="ctr">
            <a:solidFill>
              <a:schemeClr val="tx1">
                <a:lumMod val="50000"/>
                <a:lumOff val="50000"/>
              </a:schemeClr>
            </a:solidFill>
            <a:round/>
          </a:ln>
          <a:effectLst/>
        </c:spPr>
      </c:pivotFmt>
      <c:pivotFmt>
        <c:idx val="7"/>
        <c:spPr>
          <a:solidFill>
            <a:srgbClr val="00CC66">
              <a:alpha val="80000"/>
            </a:srgbClr>
          </a:solidFill>
          <a:ln w="9525" cap="flat" cmpd="sng" algn="ctr">
            <a:solidFill>
              <a:schemeClr val="tx1">
                <a:lumMod val="50000"/>
                <a:lumOff val="50000"/>
              </a:schemeClr>
            </a:solidFill>
            <a:round/>
          </a:ln>
          <a:effectLst/>
        </c:spPr>
      </c:pivotFmt>
      <c:pivotFmt>
        <c:idx val="8"/>
        <c:spPr>
          <a:solidFill>
            <a:srgbClr val="00CC66">
              <a:alpha val="80000"/>
            </a:srgbClr>
          </a:solidFill>
          <a:ln w="9525" cap="flat" cmpd="sng" algn="ctr">
            <a:solidFill>
              <a:schemeClr val="tx1">
                <a:lumMod val="50000"/>
                <a:lumOff val="50000"/>
              </a:schemeClr>
            </a:solidFill>
            <a:round/>
          </a:ln>
          <a:effectLst/>
        </c:spPr>
      </c:pivotFmt>
      <c:pivotFmt>
        <c:idx val="9"/>
        <c:spPr>
          <a:solidFill>
            <a:srgbClr val="00CC66">
              <a:alpha val="80000"/>
            </a:srgbClr>
          </a:solidFill>
          <a:ln w="9525" cap="flat" cmpd="sng" algn="ctr">
            <a:solidFill>
              <a:schemeClr val="tx1">
                <a:lumMod val="50000"/>
                <a:lumOff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CC66">
              <a:alpha val="80000"/>
            </a:srgbClr>
          </a:solidFill>
          <a:ln w="9525" cap="flat" cmpd="sng" algn="ctr">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CC66">
              <a:alpha val="80000"/>
            </a:srgbClr>
          </a:solidFill>
          <a:ln w="9525" cap="flat" cmpd="sng" algn="ctr">
            <a:solidFill>
              <a:schemeClr val="tx1">
                <a:lumMod val="50000"/>
                <a:lumOff val="50000"/>
              </a:schemeClr>
            </a:solidFill>
            <a:round/>
          </a:ln>
          <a:effectLst/>
        </c:spPr>
      </c:pivotFmt>
      <c:pivotFmt>
        <c:idx val="12"/>
        <c:spPr>
          <a:solidFill>
            <a:srgbClr val="00CC66">
              <a:alpha val="80000"/>
            </a:srgbClr>
          </a:solidFill>
          <a:ln w="9525" cap="flat" cmpd="sng" algn="ctr">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CC66">
              <a:alpha val="80000"/>
            </a:srgbClr>
          </a:solidFill>
          <a:ln w="9525" cap="flat" cmpd="sng" algn="ctr">
            <a:solidFill>
              <a:schemeClr val="tx1">
                <a:lumMod val="50000"/>
                <a:lumOff val="50000"/>
              </a:schemeClr>
            </a:solidFill>
            <a:round/>
          </a:ln>
          <a:effectLst/>
        </c:spPr>
      </c:pivotFmt>
      <c:pivotFmt>
        <c:idx val="14"/>
        <c:spPr>
          <a:solidFill>
            <a:srgbClr val="00CC66">
              <a:alpha val="80000"/>
            </a:srgbClr>
          </a:solidFill>
          <a:ln w="9525" cap="flat" cmpd="sng" algn="ctr">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CC66">
              <a:alpha val="80000"/>
            </a:srgbClr>
          </a:solidFill>
          <a:ln w="9525" cap="flat" cmpd="sng" algn="ctr">
            <a:solidFill>
              <a:schemeClr val="tx1">
                <a:lumMod val="50000"/>
                <a:lumOff val="50000"/>
              </a:schemeClr>
            </a:solidFill>
            <a:round/>
          </a:ln>
          <a:effectLst/>
        </c:spPr>
      </c:pivotFmt>
    </c:pivotFmts>
    <c:plotArea>
      <c:layout/>
      <c:barChart>
        <c:barDir val="col"/>
        <c:grouping val="clustered"/>
        <c:varyColors val="0"/>
        <c:ser>
          <c:idx val="0"/>
          <c:order val="0"/>
          <c:tx>
            <c:strRef>
              <c:f>'Solution --&gt;'!$O$3</c:f>
              <c:strCache>
                <c:ptCount val="1"/>
                <c:pt idx="0">
                  <c:v>Total</c:v>
                </c:pt>
              </c:strCache>
            </c:strRef>
          </c:tx>
          <c:spPr>
            <a:solidFill>
              <a:srgbClr val="00CC66">
                <a:alpha val="80000"/>
              </a:srgbClr>
            </a:solidFill>
            <a:ln w="9525" cap="flat" cmpd="sng" algn="ctr">
              <a:solidFill>
                <a:schemeClr val="tx1">
                  <a:lumMod val="50000"/>
                  <a:lumOff val="50000"/>
                </a:schemeClr>
              </a:solidFill>
              <a:round/>
            </a:ln>
            <a:effectLst/>
          </c:spPr>
          <c:invertIfNegative val="1"/>
          <c:dPt>
            <c:idx val="3"/>
            <c:invertIfNegative val="1"/>
            <c:bubble3D val="0"/>
            <c:extLst>
              <c:ext xmlns:c16="http://schemas.microsoft.com/office/drawing/2014/chart" uri="{C3380CC4-5D6E-409C-BE32-E72D297353CC}">
                <c16:uniqueId val="{00000000-8FBF-42F9-9834-749A175CB8B7}"/>
              </c:ext>
            </c:extLst>
          </c:dPt>
          <c:dPt>
            <c:idx val="4"/>
            <c:invertIfNegative val="1"/>
            <c:bubble3D val="0"/>
            <c:extLst>
              <c:ext xmlns:c16="http://schemas.microsoft.com/office/drawing/2014/chart" uri="{C3380CC4-5D6E-409C-BE32-E72D297353CC}">
                <c16:uniqueId val="{00000001-8FBF-42F9-9834-749A175CB8B7}"/>
              </c:ext>
            </c:extLst>
          </c:dPt>
          <c:dPt>
            <c:idx val="5"/>
            <c:invertIfNegative val="1"/>
            <c:bubble3D val="0"/>
            <c:spPr>
              <a:solidFill>
                <a:srgbClr val="00CC66">
                  <a:alpha val="80000"/>
                </a:srgbClr>
              </a:solidFill>
              <a:ln w="9525" cap="flat" cmpd="sng" algn="ctr">
                <a:solidFill>
                  <a:schemeClr val="tx1">
                    <a:lumMod val="50000"/>
                    <a:lumOff val="50000"/>
                  </a:schemeClr>
                </a:solidFill>
                <a:round/>
              </a:ln>
              <a:effectLst/>
            </c:spPr>
            <c:extLst>
              <c:ext xmlns:c16="http://schemas.microsoft.com/office/drawing/2014/chart" uri="{C3380CC4-5D6E-409C-BE32-E72D297353CC}">
                <c16:uniqueId val="{00000003-8FBF-42F9-9834-749A175CB8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85000"/>
                        <a:lumOff val="1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 --&gt;'!$N$4:$N$13</c:f>
              <c:strCache>
                <c:ptCount val="9"/>
                <c:pt idx="0">
                  <c:v>Portland</c:v>
                </c:pt>
                <c:pt idx="1">
                  <c:v>Cleveland</c:v>
                </c:pt>
                <c:pt idx="2">
                  <c:v>Russia</c:v>
                </c:pt>
                <c:pt idx="3">
                  <c:v>Cincinnati</c:v>
                </c:pt>
                <c:pt idx="4">
                  <c:v>Indianapolis</c:v>
                </c:pt>
                <c:pt idx="5">
                  <c:v>Columbus</c:v>
                </c:pt>
                <c:pt idx="6">
                  <c:v>Birmingham</c:v>
                </c:pt>
                <c:pt idx="7">
                  <c:v>Miami</c:v>
                </c:pt>
                <c:pt idx="8">
                  <c:v>Las Vegas</c:v>
                </c:pt>
              </c:strCache>
            </c:strRef>
          </c:cat>
          <c:val>
            <c:numRef>
              <c:f>'Solution --&gt;'!$O$4:$O$13</c:f>
              <c:numCache>
                <c:formatCode>"$"#\ ##0.00</c:formatCode>
                <c:ptCount val="9"/>
                <c:pt idx="0">
                  <c:v>4.8965553333333336</c:v>
                </c:pt>
                <c:pt idx="1">
                  <c:v>3.6246989722222231</c:v>
                </c:pt>
                <c:pt idx="2">
                  <c:v>3.6038000000000001</c:v>
                </c:pt>
                <c:pt idx="3">
                  <c:v>3.0678460952380955</c:v>
                </c:pt>
                <c:pt idx="4">
                  <c:v>1.9645429999999999</c:v>
                </c:pt>
                <c:pt idx="5">
                  <c:v>1.9020273095238094</c:v>
                </c:pt>
                <c:pt idx="6">
                  <c:v>1.2810739642857143</c:v>
                </c:pt>
                <c:pt idx="7">
                  <c:v>0.54563751190476284</c:v>
                </c:pt>
                <c:pt idx="8">
                  <c:v>-0.50237038095238207</c:v>
                </c:pt>
              </c:numCache>
            </c:numRef>
          </c:val>
          <c:extLst>
            <c:ext xmlns:c14="http://schemas.microsoft.com/office/drawing/2007/8/2/chart" uri="{6F2FDCE9-48DA-4B69-8628-5D25D57E5C99}">
              <c14:invertSolidFillFmt>
                <c14:spPr xmlns:c14="http://schemas.microsoft.com/office/drawing/2007/8/2/chart">
                  <a:solidFill>
                    <a:srgbClr val="C40808"/>
                  </a:solidFill>
                  <a:ln w="9525" cap="flat" cmpd="sng" algn="ctr">
                    <a:solidFill>
                      <a:schemeClr val="tx1">
                        <a:lumMod val="50000"/>
                        <a:lumOff val="50000"/>
                      </a:schemeClr>
                    </a:solidFill>
                    <a:round/>
                  </a:ln>
                  <a:effectLst/>
                </c14:spPr>
              </c14:invertSolidFillFmt>
            </c:ext>
            <c:ext xmlns:c16="http://schemas.microsoft.com/office/drawing/2014/chart" uri="{C3380CC4-5D6E-409C-BE32-E72D297353CC}">
              <c16:uniqueId val="{00000004-8FBF-42F9-9834-749A175CB8B7}"/>
            </c:ext>
          </c:extLst>
        </c:ser>
        <c:dLbls>
          <c:dLblPos val="inEnd"/>
          <c:showLegendKey val="0"/>
          <c:showVal val="1"/>
          <c:showCatName val="0"/>
          <c:showSerName val="0"/>
          <c:showPercent val="0"/>
          <c:showBubbleSize val="0"/>
        </c:dLbls>
        <c:gapWidth val="100"/>
        <c:overlap val="-24"/>
        <c:axId val="202927504"/>
        <c:axId val="458405408"/>
      </c:barChart>
      <c:catAx>
        <c:axId val="2029275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458405408"/>
        <c:crosses val="autoZero"/>
        <c:auto val="1"/>
        <c:lblAlgn val="ctr"/>
        <c:lblOffset val="100"/>
        <c:noMultiLvlLbl val="0"/>
      </c:catAx>
      <c:valAx>
        <c:axId val="458405408"/>
        <c:scaling>
          <c:orientation val="minMax"/>
          <c:max val="5.2"/>
          <c:min val="-1.2"/>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20292750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Unit Economic.xlsx]Population!PivotTable2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sz="1400">
                <a:solidFill>
                  <a:schemeClr val="tx1">
                    <a:lumMod val="75000"/>
                    <a:lumOff val="25000"/>
                  </a:schemeClr>
                </a:solidFill>
              </a:rPr>
              <a:t>Population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Population!$A$2:$A$10</c:f>
              <c:strCache>
                <c:ptCount val="8"/>
                <c:pt idx="0">
                  <c:v>Columbus</c:v>
                </c:pt>
                <c:pt idx="1">
                  <c:v>Indianapolis</c:v>
                </c:pt>
                <c:pt idx="2">
                  <c:v>Portland</c:v>
                </c:pt>
                <c:pt idx="3">
                  <c:v>Las Vegas</c:v>
                </c:pt>
                <c:pt idx="4">
                  <c:v>Miami</c:v>
                </c:pt>
                <c:pt idx="5">
                  <c:v>Cleveland</c:v>
                </c:pt>
                <c:pt idx="6">
                  <c:v>Cincinnati</c:v>
                </c:pt>
                <c:pt idx="7">
                  <c:v>Birmingham</c:v>
                </c:pt>
              </c:strCache>
            </c:strRef>
          </c:cat>
          <c:val>
            <c:numRef>
              <c:f>Population!$B$2:$B$10</c:f>
              <c:numCache>
                <c:formatCode>General</c:formatCode>
                <c:ptCount val="8"/>
                <c:pt idx="0">
                  <c:v>899908</c:v>
                </c:pt>
                <c:pt idx="1">
                  <c:v>875694</c:v>
                </c:pt>
                <c:pt idx="2">
                  <c:v>654378</c:v>
                </c:pt>
                <c:pt idx="3">
                  <c:v>653963</c:v>
                </c:pt>
                <c:pt idx="4">
                  <c:v>467103</c:v>
                </c:pt>
                <c:pt idx="5">
                  <c:v>381386</c:v>
                </c:pt>
                <c:pt idx="6">
                  <c:v>304445</c:v>
                </c:pt>
                <c:pt idx="7">
                  <c:v>208889</c:v>
                </c:pt>
              </c:numCache>
            </c:numRef>
          </c:val>
          <c:extLst>
            <c:ext xmlns:c16="http://schemas.microsoft.com/office/drawing/2014/chart" uri="{C3380CC4-5D6E-409C-BE32-E72D297353CC}">
              <c16:uniqueId val="{00000000-4A11-41A5-9767-C7F430D8CDA0}"/>
            </c:ext>
          </c:extLst>
        </c:ser>
        <c:dLbls>
          <c:dLblPos val="outEnd"/>
          <c:showLegendKey val="0"/>
          <c:showVal val="1"/>
          <c:showCatName val="0"/>
          <c:showSerName val="0"/>
          <c:showPercent val="0"/>
          <c:showBubbleSize val="0"/>
        </c:dLbls>
        <c:gapWidth val="100"/>
        <c:overlap val="-24"/>
        <c:axId val="1129657808"/>
        <c:axId val="1129658224"/>
      </c:barChart>
      <c:catAx>
        <c:axId val="11296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129658224"/>
        <c:crosses val="autoZero"/>
        <c:auto val="1"/>
        <c:lblAlgn val="ctr"/>
        <c:lblOffset val="100"/>
        <c:noMultiLvlLbl val="0"/>
      </c:catAx>
      <c:valAx>
        <c:axId val="1129658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965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Unit Economic.xlsx]Number_Of_Restaurants!PivotTable5</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sz="1400">
                <a:solidFill>
                  <a:schemeClr val="tx1">
                    <a:lumMod val="75000"/>
                    <a:lumOff val="25000"/>
                  </a:schemeClr>
                </a:solidFill>
              </a:rPr>
              <a:t>Number of restaurants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Number_Of_Restaurants!$B$1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Number_Of_Restaurants!$A$2:$A$9</c:f>
              <c:strCache>
                <c:ptCount val="7"/>
                <c:pt idx="0">
                  <c:v>Cincinnati</c:v>
                </c:pt>
                <c:pt idx="1">
                  <c:v>Las Vegas</c:v>
                </c:pt>
                <c:pt idx="2">
                  <c:v>Miami</c:v>
                </c:pt>
                <c:pt idx="3">
                  <c:v>Columbus</c:v>
                </c:pt>
                <c:pt idx="4">
                  <c:v>Portland</c:v>
                </c:pt>
                <c:pt idx="5">
                  <c:v>Birmingham</c:v>
                </c:pt>
                <c:pt idx="6">
                  <c:v>Cleveland</c:v>
                </c:pt>
              </c:strCache>
            </c:strRef>
          </c:cat>
          <c:val>
            <c:numRef>
              <c:f>Number_Of_Restaurants!$B$2:$B$9</c:f>
              <c:numCache>
                <c:formatCode>General</c:formatCode>
                <c:ptCount val="7"/>
                <c:pt idx="0">
                  <c:v>169</c:v>
                </c:pt>
                <c:pt idx="1">
                  <c:v>114</c:v>
                </c:pt>
                <c:pt idx="2">
                  <c:v>99</c:v>
                </c:pt>
                <c:pt idx="3">
                  <c:v>91</c:v>
                </c:pt>
                <c:pt idx="4">
                  <c:v>77</c:v>
                </c:pt>
                <c:pt idx="5">
                  <c:v>76</c:v>
                </c:pt>
                <c:pt idx="6">
                  <c:v>62</c:v>
                </c:pt>
              </c:numCache>
            </c:numRef>
          </c:val>
          <c:extLst>
            <c:ext xmlns:c16="http://schemas.microsoft.com/office/drawing/2014/chart" uri="{C3380CC4-5D6E-409C-BE32-E72D297353CC}">
              <c16:uniqueId val="{00000000-96E1-4C5A-9272-23CE48F2797E}"/>
            </c:ext>
          </c:extLst>
        </c:ser>
        <c:dLbls>
          <c:dLblPos val="outEnd"/>
          <c:showLegendKey val="0"/>
          <c:showVal val="1"/>
          <c:showCatName val="0"/>
          <c:showSerName val="0"/>
          <c:showPercent val="0"/>
          <c:showBubbleSize val="0"/>
        </c:dLbls>
        <c:gapWidth val="100"/>
        <c:overlap val="-24"/>
        <c:axId val="1228574096"/>
        <c:axId val="1228586160"/>
      </c:barChart>
      <c:catAx>
        <c:axId val="12285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228586160"/>
        <c:crosses val="autoZero"/>
        <c:auto val="1"/>
        <c:lblAlgn val="ctr"/>
        <c:lblOffset val="100"/>
        <c:noMultiLvlLbl val="0"/>
      </c:catAx>
      <c:valAx>
        <c:axId val="12285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122857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lumMod val="75000"/>
                    <a:lumOff val="25000"/>
                  </a:schemeClr>
                </a:solidFill>
              </a:rPr>
              <a:t>Income</a:t>
            </a:r>
            <a:r>
              <a:rPr lang="en-US" sz="1400" baseline="0">
                <a:solidFill>
                  <a:schemeClr val="tx1">
                    <a:lumMod val="75000"/>
                    <a:lumOff val="25000"/>
                  </a:schemeClr>
                </a:solidFill>
              </a:rPr>
              <a:t> rate</a:t>
            </a:r>
            <a:endParaRPr lang="en-US" sz="140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tx>
            <c:strRef>
              <c:f>'[1]Income rate'!$B$1</c:f>
              <c:strCache>
                <c:ptCount val="1"/>
                <c:pt idx="0">
                  <c:v>Estimated  per capita income</c:v>
                </c:pt>
              </c:strCache>
            </c:strRef>
          </c:tx>
          <c:spPr>
            <a:solidFill>
              <a:schemeClr val="accent6">
                <a:shade val="76000"/>
              </a:schemeClr>
            </a:solidFill>
            <a:ln>
              <a:noFill/>
            </a:ln>
            <a:effectLst/>
          </c:spPr>
          <c:invertIfNegative val="0"/>
          <c:cat>
            <c:strRef>
              <c:f>'[1]Income rate'!$A$2:$A$7</c:f>
              <c:strCache>
                <c:ptCount val="6"/>
                <c:pt idx="0">
                  <c:v>Portland</c:v>
                </c:pt>
                <c:pt idx="1">
                  <c:v>Cincinnati</c:v>
                </c:pt>
                <c:pt idx="2">
                  <c:v>Columbus</c:v>
                </c:pt>
                <c:pt idx="3">
                  <c:v>Indianapolis</c:v>
                </c:pt>
                <c:pt idx="4">
                  <c:v>Birmingham</c:v>
                </c:pt>
                <c:pt idx="5">
                  <c:v>Cleveland</c:v>
                </c:pt>
              </c:strCache>
            </c:strRef>
          </c:cat>
          <c:val>
            <c:numRef>
              <c:f>'[1]Income rate'!$B$2:$B$7</c:f>
              <c:numCache>
                <c:formatCode>General</c:formatCode>
                <c:ptCount val="6"/>
                <c:pt idx="0">
                  <c:v>45035</c:v>
                </c:pt>
                <c:pt idx="1">
                  <c:v>33910</c:v>
                </c:pt>
                <c:pt idx="2">
                  <c:v>31843</c:v>
                </c:pt>
                <c:pt idx="3">
                  <c:v>29008</c:v>
                </c:pt>
                <c:pt idx="4">
                  <c:v>25552</c:v>
                </c:pt>
                <c:pt idx="5">
                  <c:v>21782</c:v>
                </c:pt>
              </c:numCache>
            </c:numRef>
          </c:val>
          <c:extLst>
            <c:ext xmlns:c16="http://schemas.microsoft.com/office/drawing/2014/chart" uri="{C3380CC4-5D6E-409C-BE32-E72D297353CC}">
              <c16:uniqueId val="{00000000-367D-4D29-94A3-556F4DAA48B1}"/>
            </c:ext>
          </c:extLst>
        </c:ser>
        <c:ser>
          <c:idx val="1"/>
          <c:order val="1"/>
          <c:tx>
            <c:strRef>
              <c:f>'[1]Income rate'!$C$1</c:f>
              <c:strCache>
                <c:ptCount val="1"/>
                <c:pt idx="0">
                  <c:v>Estimated median household income</c:v>
                </c:pt>
              </c:strCache>
            </c:strRef>
          </c:tx>
          <c:spPr>
            <a:solidFill>
              <a:schemeClr val="accent6">
                <a:tint val="77000"/>
              </a:schemeClr>
            </a:solidFill>
            <a:ln>
              <a:noFill/>
            </a:ln>
            <a:effectLst/>
          </c:spPr>
          <c:invertIfNegative val="0"/>
          <c:cat>
            <c:strRef>
              <c:f>'[1]Income rate'!$A$2:$A$7</c:f>
              <c:strCache>
                <c:ptCount val="6"/>
                <c:pt idx="0">
                  <c:v>Portland</c:v>
                </c:pt>
                <c:pt idx="1">
                  <c:v>Cincinnati</c:v>
                </c:pt>
                <c:pt idx="2">
                  <c:v>Columbus</c:v>
                </c:pt>
                <c:pt idx="3">
                  <c:v>Indianapolis</c:v>
                </c:pt>
                <c:pt idx="4">
                  <c:v>Birmingham</c:v>
                </c:pt>
                <c:pt idx="5">
                  <c:v>Cleveland</c:v>
                </c:pt>
              </c:strCache>
            </c:strRef>
          </c:cat>
          <c:val>
            <c:numRef>
              <c:f>'[1]Income rate'!$C$2:$C$7</c:f>
              <c:numCache>
                <c:formatCode>General</c:formatCode>
                <c:ptCount val="6"/>
                <c:pt idx="0">
                  <c:v>76231</c:v>
                </c:pt>
                <c:pt idx="1">
                  <c:v>46260</c:v>
                </c:pt>
                <c:pt idx="2">
                  <c:v>57118</c:v>
                </c:pt>
                <c:pt idx="3">
                  <c:v>49661</c:v>
                </c:pt>
                <c:pt idx="4">
                  <c:v>36753</c:v>
                </c:pt>
                <c:pt idx="5">
                  <c:v>32053</c:v>
                </c:pt>
              </c:numCache>
            </c:numRef>
          </c:val>
          <c:extLst>
            <c:ext xmlns:c16="http://schemas.microsoft.com/office/drawing/2014/chart" uri="{C3380CC4-5D6E-409C-BE32-E72D297353CC}">
              <c16:uniqueId val="{00000001-367D-4D29-94A3-556F4DAA48B1}"/>
            </c:ext>
          </c:extLst>
        </c:ser>
        <c:dLbls>
          <c:showLegendKey val="0"/>
          <c:showVal val="0"/>
          <c:showCatName val="0"/>
          <c:showSerName val="0"/>
          <c:showPercent val="0"/>
          <c:showBubbleSize val="0"/>
        </c:dLbls>
        <c:gapWidth val="182"/>
        <c:axId val="1351799247"/>
        <c:axId val="1351785103"/>
      </c:barChart>
      <c:catAx>
        <c:axId val="135179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1785103"/>
        <c:crosses val="autoZero"/>
        <c:auto val="1"/>
        <c:lblAlgn val="ctr"/>
        <c:lblOffset val="100"/>
        <c:noMultiLvlLbl val="0"/>
      </c:catAx>
      <c:valAx>
        <c:axId val="135178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17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solidFill>
                  <a:schemeClr val="tx1">
                    <a:lumMod val="75000"/>
                    <a:lumOff val="25000"/>
                  </a:schemeClr>
                </a:solidFill>
              </a:rPr>
              <a:t>Poverty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lotArea>
      <c:layout/>
      <c:barChart>
        <c:barDir val="bar"/>
        <c:grouping val="stacked"/>
        <c:varyColors val="0"/>
        <c:ser>
          <c:idx val="0"/>
          <c:order val="0"/>
          <c:tx>
            <c:v>Series1</c:v>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100.0%</c:v>
              </c:pt>
              <c:pt idx="1">
                <c:v>200.0%</c:v>
              </c:pt>
              <c:pt idx="2">
                <c:v>300.0%</c:v>
              </c:pt>
              <c:pt idx="3">
                <c:v>400.0%</c:v>
              </c:pt>
              <c:pt idx="4">
                <c:v>500.0%</c:v>
              </c:pt>
              <c:pt idx="5">
                <c:v>600.0%</c:v>
              </c:pt>
            </c:strLit>
          </c:cat>
          <c:val>
            <c:numLit>
              <c:formatCode>General</c:formatCode>
              <c:ptCount val="6"/>
              <c:pt idx="0">
                <c:v>0.123</c:v>
              </c:pt>
              <c:pt idx="1">
                <c:v>0.158</c:v>
              </c:pt>
              <c:pt idx="2">
                <c:v>0.16300000000000001</c:v>
              </c:pt>
              <c:pt idx="3">
                <c:v>0.23100000000000001</c:v>
              </c:pt>
              <c:pt idx="4">
                <c:v>0.252</c:v>
              </c:pt>
              <c:pt idx="5">
                <c:v>0.308</c:v>
              </c:pt>
            </c:numLit>
          </c:val>
          <c:extLst>
            <c:ext xmlns:c16="http://schemas.microsoft.com/office/drawing/2014/chart" uri="{C3380CC4-5D6E-409C-BE32-E72D297353CC}">
              <c16:uniqueId val="{00000000-9C2D-482D-A052-EFC0511A09BF}"/>
            </c:ext>
          </c:extLst>
        </c:ser>
        <c:dLbls>
          <c:dLblPos val="ctr"/>
          <c:showLegendKey val="0"/>
          <c:showVal val="1"/>
          <c:showCatName val="0"/>
          <c:showSerName val="0"/>
          <c:showPercent val="0"/>
          <c:showBubbleSize val="0"/>
        </c:dLbls>
        <c:gapWidth val="150"/>
        <c:overlap val="100"/>
        <c:axId val="1360603823"/>
        <c:axId val="1360600911"/>
      </c:barChart>
      <c:catAx>
        <c:axId val="1360603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360600911"/>
        <c:crosses val="autoZero"/>
        <c:auto val="1"/>
        <c:lblAlgn val="ctr"/>
        <c:lblOffset val="100"/>
        <c:noMultiLvlLbl val="0"/>
      </c:catAx>
      <c:valAx>
        <c:axId val="1360600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36060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solidFill>
                  <a:schemeClr val="tx1">
                    <a:lumMod val="75000"/>
                    <a:lumOff val="25000"/>
                  </a:schemeClr>
                </a:solidFill>
              </a:rPr>
              <a:t>Unemployment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lotArea>
      <c:layout/>
      <c:barChart>
        <c:barDir val="col"/>
        <c:grouping val="clustered"/>
        <c:varyColors val="0"/>
        <c:ser>
          <c:idx val="0"/>
          <c:order val="0"/>
          <c:tx>
            <c:strRef>
              <c:f>[1]Unemployment!$B$1</c:f>
              <c:strCache>
                <c:ptCount val="1"/>
                <c:pt idx="0">
                  <c:v>unemployment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[1]Unemployment!$A$2:$A$7</c:f>
              <c:strCache>
                <c:ptCount val="6"/>
                <c:pt idx="0">
                  <c:v>Cleveland</c:v>
                </c:pt>
                <c:pt idx="1">
                  <c:v>Columbus</c:v>
                </c:pt>
                <c:pt idx="2">
                  <c:v>Indianapolis</c:v>
                </c:pt>
                <c:pt idx="3">
                  <c:v>Portland</c:v>
                </c:pt>
                <c:pt idx="4">
                  <c:v>Cincinnati</c:v>
                </c:pt>
                <c:pt idx="5">
                  <c:v>Birmingham</c:v>
                </c:pt>
              </c:strCache>
            </c:strRef>
          </c:cat>
          <c:val>
            <c:numRef>
              <c:f>[1]Unemployment!$B$2:$B$7</c:f>
              <c:numCache>
                <c:formatCode>General</c:formatCode>
                <c:ptCount val="6"/>
                <c:pt idx="0">
                  <c:v>4.5999999999999999E-2</c:v>
                </c:pt>
                <c:pt idx="1">
                  <c:v>5.1999999999999998E-2</c:v>
                </c:pt>
                <c:pt idx="2">
                  <c:v>6.3E-2</c:v>
                </c:pt>
                <c:pt idx="3">
                  <c:v>6.4000000000000001E-2</c:v>
                </c:pt>
                <c:pt idx="4">
                  <c:v>6.5000000000000002E-2</c:v>
                </c:pt>
                <c:pt idx="5">
                  <c:v>6.8000000000000005E-2</c:v>
                </c:pt>
              </c:numCache>
            </c:numRef>
          </c:val>
          <c:extLst>
            <c:ext xmlns:c16="http://schemas.microsoft.com/office/drawing/2014/chart" uri="{C3380CC4-5D6E-409C-BE32-E72D297353CC}">
              <c16:uniqueId val="{00000000-C4A6-40B4-AD74-C6C75532293D}"/>
            </c:ext>
          </c:extLst>
        </c:ser>
        <c:dLbls>
          <c:dLblPos val="outEnd"/>
          <c:showLegendKey val="0"/>
          <c:showVal val="1"/>
          <c:showCatName val="0"/>
          <c:showSerName val="0"/>
          <c:showPercent val="0"/>
          <c:showBubbleSize val="0"/>
        </c:dLbls>
        <c:gapWidth val="100"/>
        <c:overlap val="-24"/>
        <c:axId val="1351804239"/>
        <c:axId val="1351806319"/>
      </c:barChart>
      <c:catAx>
        <c:axId val="13518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351806319"/>
        <c:crosses val="autoZero"/>
        <c:auto val="1"/>
        <c:lblAlgn val="ctr"/>
        <c:lblOffset val="100"/>
        <c:noMultiLvlLbl val="0"/>
      </c:catAx>
      <c:valAx>
        <c:axId val="135180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135180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ru-RU">
                <a:solidFill>
                  <a:schemeClr val="tx1">
                    <a:lumMod val="75000"/>
                    <a:lumOff val="25000"/>
                  </a:schemeClr>
                </a:solidFill>
              </a:rPr>
              <a:t>С</a:t>
            </a:r>
            <a:r>
              <a:rPr lang="en-US">
                <a:solidFill>
                  <a:schemeClr val="tx1">
                    <a:lumMod val="75000"/>
                    <a:lumOff val="25000"/>
                  </a:schemeClr>
                </a:solidFill>
              </a:rPr>
              <a:t>rime rate index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lotArea>
      <c:layout/>
      <c:barChart>
        <c:barDir val="bar"/>
        <c:grouping val="stacked"/>
        <c:varyColors val="0"/>
        <c:ser>
          <c:idx val="0"/>
          <c:order val="0"/>
          <c:tx>
            <c:strRef>
              <c:f>[1]Crime!$B$1</c:f>
              <c:strCache>
                <c:ptCount val="1"/>
                <c:pt idx="0">
                  <c:v>crime index</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[1]Crime!$A$2:$A$9</c:f>
              <c:strCache>
                <c:ptCount val="8"/>
                <c:pt idx="0">
                  <c:v>Columbus</c:v>
                </c:pt>
                <c:pt idx="1">
                  <c:v>Canton</c:v>
                </c:pt>
                <c:pt idx="2">
                  <c:v>Portland</c:v>
                </c:pt>
                <c:pt idx="3">
                  <c:v>Moraine</c:v>
                </c:pt>
                <c:pt idx="4">
                  <c:v> Cincinnati</c:v>
                </c:pt>
                <c:pt idx="5">
                  <c:v>Indianopolis </c:v>
                </c:pt>
                <c:pt idx="6">
                  <c:v>Cleveland</c:v>
                </c:pt>
                <c:pt idx="7">
                  <c:v>Birmigham</c:v>
                </c:pt>
              </c:strCache>
            </c:strRef>
          </c:cat>
          <c:val>
            <c:numRef>
              <c:f>[1]Crime!$B$2:$B$9</c:f>
              <c:numCache>
                <c:formatCode>General</c:formatCode>
                <c:ptCount val="8"/>
                <c:pt idx="0">
                  <c:v>362.4</c:v>
                </c:pt>
                <c:pt idx="2">
                  <c:v>431</c:v>
                </c:pt>
                <c:pt idx="4">
                  <c:v>508.3</c:v>
                </c:pt>
                <c:pt idx="5">
                  <c:v>583.70000000000005</c:v>
                </c:pt>
                <c:pt idx="6">
                  <c:v>713.3</c:v>
                </c:pt>
                <c:pt idx="7">
                  <c:v>875.8</c:v>
                </c:pt>
              </c:numCache>
            </c:numRef>
          </c:val>
          <c:extLst>
            <c:ext xmlns:c16="http://schemas.microsoft.com/office/drawing/2014/chart" uri="{C3380CC4-5D6E-409C-BE32-E72D297353CC}">
              <c16:uniqueId val="{00000000-90E2-4376-9847-04519FC04244}"/>
            </c:ext>
          </c:extLst>
        </c:ser>
        <c:dLbls>
          <c:dLblPos val="ctr"/>
          <c:showLegendKey val="0"/>
          <c:showVal val="1"/>
          <c:showCatName val="0"/>
          <c:showSerName val="0"/>
          <c:showPercent val="0"/>
          <c:showBubbleSize val="0"/>
        </c:dLbls>
        <c:gapWidth val="150"/>
        <c:overlap val="100"/>
        <c:axId val="770296351"/>
        <c:axId val="770291775"/>
      </c:barChart>
      <c:catAx>
        <c:axId val="77029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770291775"/>
        <c:crosses val="autoZero"/>
        <c:auto val="1"/>
        <c:lblAlgn val="ctr"/>
        <c:lblOffset val="100"/>
        <c:noMultiLvlLbl val="0"/>
      </c:catAx>
      <c:valAx>
        <c:axId val="77029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7702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solidFill>
                  <a:schemeClr val="tx1">
                    <a:lumMod val="75000"/>
                    <a:lumOff val="25000"/>
                  </a:schemeClr>
                </a:solidFill>
              </a:rPr>
              <a:t>City Rate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lotArea>
      <c:layout/>
      <c:barChart>
        <c:barDir val="col"/>
        <c:grouping val="clustered"/>
        <c:varyColors val="0"/>
        <c:ser>
          <c:idx val="9"/>
          <c:order val="9"/>
          <c:tx>
            <c:strRef>
              <c:f>'[1]Sum rate'!$K$1</c:f>
              <c:strCache>
                <c:ptCount val="1"/>
                <c:pt idx="0">
                  <c:v>Sum</c:v>
                </c:pt>
              </c:strCache>
            </c:strRef>
          </c:tx>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invertIfNegative val="0"/>
          <c:cat>
            <c:strRef>
              <c:f>'[1]Sum rate'!$A$2:$A$7</c:f>
              <c:strCache>
                <c:ptCount val="6"/>
                <c:pt idx="0">
                  <c:v>Portland</c:v>
                </c:pt>
                <c:pt idx="1">
                  <c:v>Columbus</c:v>
                </c:pt>
                <c:pt idx="2">
                  <c:v>Cincinnati</c:v>
                </c:pt>
                <c:pt idx="3">
                  <c:v>Indianapolis</c:v>
                </c:pt>
                <c:pt idx="4">
                  <c:v>Cleveland</c:v>
                </c:pt>
                <c:pt idx="5">
                  <c:v>Birmingham</c:v>
                </c:pt>
              </c:strCache>
            </c:strRef>
          </c:cat>
          <c:val>
            <c:numRef>
              <c:f>'[1]Sum rate'!$K$2:$K$7</c:f>
              <c:numCache>
                <c:formatCode>General</c:formatCode>
                <c:ptCount val="6"/>
                <c:pt idx="0">
                  <c:v>37</c:v>
                </c:pt>
                <c:pt idx="1">
                  <c:v>30</c:v>
                </c:pt>
                <c:pt idx="2">
                  <c:v>29</c:v>
                </c:pt>
                <c:pt idx="3">
                  <c:v>27</c:v>
                </c:pt>
                <c:pt idx="4">
                  <c:v>19</c:v>
                </c:pt>
                <c:pt idx="5">
                  <c:v>15</c:v>
                </c:pt>
              </c:numCache>
            </c:numRef>
          </c:val>
          <c:extLst>
            <c:ext xmlns:c16="http://schemas.microsoft.com/office/drawing/2014/chart" uri="{C3380CC4-5D6E-409C-BE32-E72D297353CC}">
              <c16:uniqueId val="{00000000-3F3F-4458-A4FD-DF5F67E38DA8}"/>
            </c:ext>
          </c:extLst>
        </c:ser>
        <c:dLbls>
          <c:showLegendKey val="0"/>
          <c:showVal val="0"/>
          <c:showCatName val="0"/>
          <c:showSerName val="0"/>
          <c:showPercent val="0"/>
          <c:showBubbleSize val="0"/>
        </c:dLbls>
        <c:gapWidth val="100"/>
        <c:overlap val="-24"/>
        <c:axId val="1408104656"/>
        <c:axId val="1408103408"/>
        <c:extLst>
          <c:ext xmlns:c15="http://schemas.microsoft.com/office/drawing/2012/chart" uri="{02D57815-91ED-43cb-92C2-25804820EDAC}">
            <c15:filteredBarSeries>
              <c15:ser>
                <c:idx val="0"/>
                <c:order val="0"/>
                <c:tx>
                  <c:strRef>
                    <c:extLst>
                      <c:ext uri="{02D57815-91ED-43cb-92C2-25804820EDAC}">
                        <c15:formulaRef>
                          <c15:sqref>'[1]Sum rate'!$B$1</c15:sqref>
                        </c15:formulaRef>
                      </c:ext>
                    </c:extLst>
                    <c:strCache>
                      <c:ptCount val="1"/>
                      <c:pt idx="0">
                        <c:v>median hosehold income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c:ext uri="{02D57815-91ED-43cb-92C2-25804820EDAC}">
                        <c15:formulaRef>
                          <c15:sqref>'[1]Sum rate'!$B$2:$B$7</c15:sqref>
                        </c15:formulaRef>
                      </c:ext>
                    </c:extLst>
                    <c:numCache>
                      <c:formatCode>General</c:formatCode>
                      <c:ptCount val="6"/>
                      <c:pt idx="0">
                        <c:v>6</c:v>
                      </c:pt>
                      <c:pt idx="1">
                        <c:v>5</c:v>
                      </c:pt>
                      <c:pt idx="2">
                        <c:v>3</c:v>
                      </c:pt>
                      <c:pt idx="3">
                        <c:v>4</c:v>
                      </c:pt>
                      <c:pt idx="4">
                        <c:v>1</c:v>
                      </c:pt>
                      <c:pt idx="5">
                        <c:v>2</c:v>
                      </c:pt>
                    </c:numCache>
                  </c:numRef>
                </c:val>
                <c:extLst>
                  <c:ext xmlns:c16="http://schemas.microsoft.com/office/drawing/2014/chart" uri="{C3380CC4-5D6E-409C-BE32-E72D297353CC}">
                    <c16:uniqueId val="{00000001-3F3F-4458-A4FD-DF5F67E38DA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'[1]Sum rate'!$C$1</c15:sqref>
                        </c15:formulaRef>
                      </c:ext>
                    </c:extLst>
                    <c:strCache>
                      <c:ptCount val="1"/>
                      <c:pt idx="0">
                        <c:v>per capita income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rate'!$C$2:$C$7</c15:sqref>
                        </c15:formulaRef>
                      </c:ext>
                    </c:extLst>
                    <c:numCache>
                      <c:formatCode>General</c:formatCode>
                      <c:ptCount val="6"/>
                      <c:pt idx="0">
                        <c:v>6</c:v>
                      </c:pt>
                      <c:pt idx="1">
                        <c:v>4</c:v>
                      </c:pt>
                      <c:pt idx="2">
                        <c:v>5</c:v>
                      </c:pt>
                      <c:pt idx="3">
                        <c:v>3</c:v>
                      </c:pt>
                      <c:pt idx="4">
                        <c:v>1</c:v>
                      </c:pt>
                      <c:pt idx="5">
                        <c:v>2</c:v>
                      </c:pt>
                    </c:numCache>
                  </c:numRef>
                </c:val>
                <c:extLst xmlns:c15="http://schemas.microsoft.com/office/drawing/2012/chart">
                  <c:ext xmlns:c16="http://schemas.microsoft.com/office/drawing/2014/chart" uri="{C3380CC4-5D6E-409C-BE32-E72D297353CC}">
                    <c16:uniqueId val="{00000002-3F3F-4458-A4FD-DF5F67E38DA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'[1]Sum rate'!$D$1</c15:sqref>
                        </c15:formulaRef>
                      </c:ext>
                    </c:extLst>
                    <c:strCache>
                      <c:ptCount val="1"/>
                      <c:pt idx="0">
                        <c:v>cost index result</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rate'!$D$2:$D$7</c15:sqref>
                        </c15:formulaRef>
                      </c:ext>
                    </c:extLst>
                    <c:numCache>
                      <c:formatCode>General</c:formatCode>
                      <c:ptCount val="6"/>
                      <c:pt idx="0">
                        <c:v>1</c:v>
                      </c:pt>
                      <c:pt idx="1">
                        <c:v>0</c:v>
                      </c:pt>
                      <c:pt idx="2">
                        <c:v>3</c:v>
                      </c:pt>
                      <c:pt idx="3">
                        <c:v>0</c:v>
                      </c:pt>
                      <c:pt idx="4">
                        <c:v>2</c:v>
                      </c:pt>
                      <c:pt idx="5">
                        <c:v>0</c:v>
                      </c:pt>
                    </c:numCache>
                  </c:numRef>
                </c:val>
                <c:extLst xmlns:c15="http://schemas.microsoft.com/office/drawing/2012/chart">
                  <c:ext xmlns:c16="http://schemas.microsoft.com/office/drawing/2014/chart" uri="{C3380CC4-5D6E-409C-BE32-E72D297353CC}">
                    <c16:uniqueId val="{00000003-3F3F-4458-A4FD-DF5F67E38DA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'[1]Sum rate'!$E$1</c15:sqref>
                        </c15:formulaRef>
                      </c:ext>
                    </c:extLst>
                    <c:strCache>
                      <c:ptCount val="1"/>
                      <c:pt idx="0">
                        <c:v>poverty</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rate'!$E$2:$E$7</c15:sqref>
                        </c15:formulaRef>
                      </c:ext>
                    </c:extLst>
                    <c:numCache>
                      <c:formatCode>General</c:formatCode>
                      <c:ptCount val="6"/>
                      <c:pt idx="0">
                        <c:v>6</c:v>
                      </c:pt>
                      <c:pt idx="1">
                        <c:v>4</c:v>
                      </c:pt>
                      <c:pt idx="2">
                        <c:v>3</c:v>
                      </c:pt>
                      <c:pt idx="3">
                        <c:v>5</c:v>
                      </c:pt>
                      <c:pt idx="4">
                        <c:v>1</c:v>
                      </c:pt>
                      <c:pt idx="5">
                        <c:v>2</c:v>
                      </c:pt>
                    </c:numCache>
                  </c:numRef>
                </c:val>
                <c:extLst xmlns:c15="http://schemas.microsoft.com/office/drawing/2012/chart">
                  <c:ext xmlns:c16="http://schemas.microsoft.com/office/drawing/2014/chart" uri="{C3380CC4-5D6E-409C-BE32-E72D297353CC}">
                    <c16:uniqueId val="{00000004-3F3F-4458-A4FD-DF5F67E38DA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'[1]Sum rate'!$F$1</c15:sqref>
                        </c15:formulaRef>
                      </c:ext>
                    </c:extLst>
                    <c:strCache>
                      <c:ptCount val="1"/>
                      <c:pt idx="0">
                        <c:v>unemployment</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rate'!$F$2:$F$7</c15:sqref>
                        </c15:formulaRef>
                      </c:ext>
                    </c:extLst>
                    <c:numCache>
                      <c:formatCode>General</c:formatCode>
                      <c:ptCount val="6"/>
                      <c:pt idx="0">
                        <c:v>2</c:v>
                      </c:pt>
                      <c:pt idx="1">
                        <c:v>3</c:v>
                      </c:pt>
                      <c:pt idx="2">
                        <c:v>2</c:v>
                      </c:pt>
                      <c:pt idx="3">
                        <c:v>2</c:v>
                      </c:pt>
                      <c:pt idx="4">
                        <c:v>4</c:v>
                      </c:pt>
                      <c:pt idx="5">
                        <c:v>1</c:v>
                      </c:pt>
                    </c:numCache>
                  </c:numRef>
                </c:val>
                <c:extLst xmlns:c15="http://schemas.microsoft.com/office/drawing/2012/chart">
                  <c:ext xmlns:c16="http://schemas.microsoft.com/office/drawing/2014/chart" uri="{C3380CC4-5D6E-409C-BE32-E72D297353CC}">
                    <c16:uniqueId val="{00000005-3F3F-4458-A4FD-DF5F67E38DA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'[1]Sum rate'!$G$1</c15:sqref>
                        </c15:formulaRef>
                      </c:ext>
                    </c:extLst>
                    <c:strCache>
                      <c:ptCount val="1"/>
                      <c:pt idx="0">
                        <c:v>population</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rate'!$G$2:$G$7</c15:sqref>
                        </c15:formulaRef>
                      </c:ext>
                    </c:extLst>
                    <c:numCache>
                      <c:formatCode>General</c:formatCode>
                      <c:ptCount val="6"/>
                      <c:pt idx="0">
                        <c:v>2</c:v>
                      </c:pt>
                      <c:pt idx="1">
                        <c:v>3</c:v>
                      </c:pt>
                      <c:pt idx="2">
                        <c:v>1</c:v>
                      </c:pt>
                      <c:pt idx="3">
                        <c:v>3</c:v>
                      </c:pt>
                      <c:pt idx="4">
                        <c:v>1</c:v>
                      </c:pt>
                      <c:pt idx="5">
                        <c:v>4</c:v>
                      </c:pt>
                    </c:numCache>
                  </c:numRef>
                </c:val>
                <c:extLst xmlns:c15="http://schemas.microsoft.com/office/drawing/2012/chart">
                  <c:ext xmlns:c16="http://schemas.microsoft.com/office/drawing/2014/chart" uri="{C3380CC4-5D6E-409C-BE32-E72D297353CC}">
                    <c16:uniqueId val="{00000006-3F3F-4458-A4FD-DF5F67E38DA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'[1]Sum rate'!$H$1</c15:sqref>
                        </c15:formulaRef>
                      </c:ext>
                    </c:extLst>
                    <c:strCache>
                      <c:ptCount val="1"/>
                      <c:pt idx="0">
                        <c:v>ARPPU</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rate'!$H$2:$H$7</c15:sqref>
                        </c15:formulaRef>
                      </c:ext>
                    </c:extLst>
                    <c:numCache>
                      <c:formatCode>General</c:formatCode>
                      <c:ptCount val="6"/>
                      <c:pt idx="0">
                        <c:v>6</c:v>
                      </c:pt>
                      <c:pt idx="1">
                        <c:v>3</c:v>
                      </c:pt>
                      <c:pt idx="2">
                        <c:v>4</c:v>
                      </c:pt>
                      <c:pt idx="3">
                        <c:v>3</c:v>
                      </c:pt>
                      <c:pt idx="4">
                        <c:v>5</c:v>
                      </c:pt>
                      <c:pt idx="5">
                        <c:v>2</c:v>
                      </c:pt>
                    </c:numCache>
                  </c:numRef>
                </c:val>
                <c:extLst xmlns:c15="http://schemas.microsoft.com/office/drawing/2012/chart">
                  <c:ext xmlns:c16="http://schemas.microsoft.com/office/drawing/2014/chart" uri="{C3380CC4-5D6E-409C-BE32-E72D297353CC}">
                    <c16:uniqueId val="{00000007-3F3F-4458-A4FD-DF5F67E38DA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'[1]Sum rate'!$I$1</c15:sqref>
                        </c15:formulaRef>
                      </c:ext>
                    </c:extLst>
                    <c:strCache>
                      <c:ptCount val="1"/>
                      <c:pt idx="0">
                        <c:v>Price to Rent Ratio</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rate'!$I$2:$I$7</c15:sqref>
                        </c15:formulaRef>
                      </c:ext>
                    </c:extLst>
                    <c:numCache>
                      <c:formatCode>General</c:formatCode>
                      <c:ptCount val="6"/>
                      <c:pt idx="0">
                        <c:v>3</c:v>
                      </c:pt>
                      <c:pt idx="1">
                        <c:v>2</c:v>
                      </c:pt>
                      <c:pt idx="2">
                        <c:v>4</c:v>
                      </c:pt>
                      <c:pt idx="3">
                        <c:v>4</c:v>
                      </c:pt>
                      <c:pt idx="4">
                        <c:v>4</c:v>
                      </c:pt>
                      <c:pt idx="5">
                        <c:v>1</c:v>
                      </c:pt>
                    </c:numCache>
                  </c:numRef>
                </c:val>
                <c:extLst xmlns:c15="http://schemas.microsoft.com/office/drawing/2012/chart">
                  <c:ext xmlns:c16="http://schemas.microsoft.com/office/drawing/2014/chart" uri="{C3380CC4-5D6E-409C-BE32-E72D297353CC}">
                    <c16:uniqueId val="{00000008-3F3F-4458-A4FD-DF5F67E38DA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'[1]Sum rate'!$J$1</c15:sqref>
                        </c15:formulaRef>
                      </c:ext>
                    </c:extLst>
                    <c:strCache>
                      <c:ptCount val="1"/>
                      <c:pt idx="0">
                        <c:v>Crime rate</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extLst xmlns:c15="http://schemas.microsoft.com/office/drawing/2012/chart">
                      <c:ext xmlns:c15="http://schemas.microsoft.com/office/drawing/2012/chart" uri="{02D57815-91ED-43cb-92C2-25804820EDAC}">
                        <c15:formulaRef>
                          <c15:sqref>'[1]Sum rate'!$A$2:$A$7</c15:sqref>
                        </c15:formulaRef>
                      </c:ext>
                    </c:extLst>
                    <c:strCache>
                      <c:ptCount val="6"/>
                      <c:pt idx="0">
                        <c:v>Portland</c:v>
                      </c:pt>
                      <c:pt idx="1">
                        <c:v>Columbus</c:v>
                      </c:pt>
                      <c:pt idx="2">
                        <c:v>Cincinnati</c:v>
                      </c:pt>
                      <c:pt idx="3">
                        <c:v>Indianapolis</c:v>
                      </c:pt>
                      <c:pt idx="4">
                        <c:v>Cleveland</c:v>
                      </c:pt>
                      <c:pt idx="5">
                        <c:v>Birmingham</c:v>
                      </c:pt>
                    </c:strCache>
                  </c:strRef>
                </c:cat>
                <c:val>
                  <c:numRef>
                    <c:extLst xmlns:c15="http://schemas.microsoft.com/office/drawing/2012/chart">
                      <c:ext xmlns:c15="http://schemas.microsoft.com/office/drawing/2012/chart" uri="{02D57815-91ED-43cb-92C2-25804820EDAC}">
                        <c15:formulaRef>
                          <c15:sqref>'[1]Sum rate'!$J$2:$J$7</c15:sqref>
                        </c15:formulaRef>
                      </c:ext>
                    </c:extLst>
                    <c:numCache>
                      <c:formatCode>General</c:formatCode>
                      <c:ptCount val="6"/>
                      <c:pt idx="0">
                        <c:v>5</c:v>
                      </c:pt>
                      <c:pt idx="1">
                        <c:v>6</c:v>
                      </c:pt>
                      <c:pt idx="2">
                        <c:v>4</c:v>
                      </c:pt>
                      <c:pt idx="3">
                        <c:v>3</c:v>
                      </c:pt>
                      <c:pt idx="4">
                        <c:v>2</c:v>
                      </c:pt>
                      <c:pt idx="5">
                        <c:v>1</c:v>
                      </c:pt>
                    </c:numCache>
                  </c:numRef>
                </c:val>
                <c:extLst xmlns:c15="http://schemas.microsoft.com/office/drawing/2012/chart">
                  <c:ext xmlns:c16="http://schemas.microsoft.com/office/drawing/2014/chart" uri="{C3380CC4-5D6E-409C-BE32-E72D297353CC}">
                    <c16:uniqueId val="{00000009-3F3F-4458-A4FD-DF5F67E38DA8}"/>
                  </c:ext>
                </c:extLst>
              </c15:ser>
            </c15:filteredBarSeries>
          </c:ext>
        </c:extLst>
      </c:barChart>
      <c:catAx>
        <c:axId val="14081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408103408"/>
        <c:crosses val="autoZero"/>
        <c:auto val="1"/>
        <c:lblAlgn val="ctr"/>
        <c:lblOffset val="100"/>
        <c:noMultiLvlLbl val="0"/>
      </c:catAx>
      <c:valAx>
        <c:axId val="140810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140810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Unit Economic.xlsx]Population!PivotTable2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solidFill>
                  <a:schemeClr val="tx1">
                    <a:lumMod val="75000"/>
                    <a:lumOff val="25000"/>
                  </a:schemeClr>
                </a:solidFill>
              </a:rPr>
              <a:t>Population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Population!$A$2:$A$10</c:f>
              <c:strCache>
                <c:ptCount val="8"/>
                <c:pt idx="0">
                  <c:v>Columbus</c:v>
                </c:pt>
                <c:pt idx="1">
                  <c:v>Indianapolis</c:v>
                </c:pt>
                <c:pt idx="2">
                  <c:v>Portland</c:v>
                </c:pt>
                <c:pt idx="3">
                  <c:v>Las Vegas</c:v>
                </c:pt>
                <c:pt idx="4">
                  <c:v>Miami</c:v>
                </c:pt>
                <c:pt idx="5">
                  <c:v>Cleveland</c:v>
                </c:pt>
                <c:pt idx="6">
                  <c:v>Cincinnati</c:v>
                </c:pt>
                <c:pt idx="7">
                  <c:v>Birmingham</c:v>
                </c:pt>
              </c:strCache>
            </c:strRef>
          </c:cat>
          <c:val>
            <c:numRef>
              <c:f>Population!$B$2:$B$10</c:f>
              <c:numCache>
                <c:formatCode>General</c:formatCode>
                <c:ptCount val="8"/>
                <c:pt idx="0">
                  <c:v>899908</c:v>
                </c:pt>
                <c:pt idx="1">
                  <c:v>875694</c:v>
                </c:pt>
                <c:pt idx="2">
                  <c:v>654378</c:v>
                </c:pt>
                <c:pt idx="3">
                  <c:v>653963</c:v>
                </c:pt>
                <c:pt idx="4">
                  <c:v>467103</c:v>
                </c:pt>
                <c:pt idx="5">
                  <c:v>381386</c:v>
                </c:pt>
                <c:pt idx="6">
                  <c:v>304445</c:v>
                </c:pt>
                <c:pt idx="7">
                  <c:v>208889</c:v>
                </c:pt>
              </c:numCache>
            </c:numRef>
          </c:val>
          <c:extLst>
            <c:ext xmlns:c16="http://schemas.microsoft.com/office/drawing/2014/chart" uri="{C3380CC4-5D6E-409C-BE32-E72D297353CC}">
              <c16:uniqueId val="{00000001-1898-4166-9A3B-6B0C220B8E20}"/>
            </c:ext>
          </c:extLst>
        </c:ser>
        <c:dLbls>
          <c:dLblPos val="outEnd"/>
          <c:showLegendKey val="0"/>
          <c:showVal val="1"/>
          <c:showCatName val="0"/>
          <c:showSerName val="0"/>
          <c:showPercent val="0"/>
          <c:showBubbleSize val="0"/>
        </c:dLbls>
        <c:gapWidth val="100"/>
        <c:overlap val="-24"/>
        <c:axId val="1129657808"/>
        <c:axId val="1129658224"/>
      </c:barChart>
      <c:catAx>
        <c:axId val="11296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129658224"/>
        <c:crosses val="autoZero"/>
        <c:auto val="1"/>
        <c:lblAlgn val="ctr"/>
        <c:lblOffset val="100"/>
        <c:noMultiLvlLbl val="0"/>
      </c:catAx>
      <c:valAx>
        <c:axId val="1129658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965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Unit Economic.xlsx]Number_Of_Restaurants!PivotTable5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r>
              <a:rPr lang="en-US">
                <a:solidFill>
                  <a:schemeClr val="tx1">
                    <a:lumMod val="75000"/>
                    <a:lumOff val="25000"/>
                  </a:schemeClr>
                </a:solidFill>
              </a:rPr>
              <a:t>Number of restaurants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75000"/>
                  <a:lumOff val="25000"/>
                </a:schemeClr>
              </a:solidFill>
              <a:latin typeface="+mn-lt"/>
              <a:ea typeface="+mn-ea"/>
              <a:cs typeface="+mn-cs"/>
            </a:defRPr>
          </a:pPr>
          <a:endParaRPr lang="ru-RU"/>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Number_Of_Restaurants!$B$1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Number_Of_Restaurants!$A$2:$A$9</c:f>
              <c:strCache>
                <c:ptCount val="7"/>
                <c:pt idx="0">
                  <c:v>Cincinnati</c:v>
                </c:pt>
                <c:pt idx="1">
                  <c:v>Las Vegas</c:v>
                </c:pt>
                <c:pt idx="2">
                  <c:v>Miami</c:v>
                </c:pt>
                <c:pt idx="3">
                  <c:v>Columbus</c:v>
                </c:pt>
                <c:pt idx="4">
                  <c:v>Portland</c:v>
                </c:pt>
                <c:pt idx="5">
                  <c:v>Birmingham</c:v>
                </c:pt>
                <c:pt idx="6">
                  <c:v>Cleveland</c:v>
                </c:pt>
              </c:strCache>
            </c:strRef>
          </c:cat>
          <c:val>
            <c:numRef>
              <c:f>Number_Of_Restaurants!$B$2:$B$9</c:f>
              <c:numCache>
                <c:formatCode>General</c:formatCode>
                <c:ptCount val="7"/>
                <c:pt idx="0">
                  <c:v>169</c:v>
                </c:pt>
                <c:pt idx="1">
                  <c:v>114</c:v>
                </c:pt>
                <c:pt idx="2">
                  <c:v>99</c:v>
                </c:pt>
                <c:pt idx="3">
                  <c:v>91</c:v>
                </c:pt>
                <c:pt idx="4">
                  <c:v>77</c:v>
                </c:pt>
                <c:pt idx="5">
                  <c:v>76</c:v>
                </c:pt>
                <c:pt idx="6">
                  <c:v>62</c:v>
                </c:pt>
              </c:numCache>
            </c:numRef>
          </c:val>
          <c:extLst>
            <c:ext xmlns:c16="http://schemas.microsoft.com/office/drawing/2014/chart" uri="{C3380CC4-5D6E-409C-BE32-E72D297353CC}">
              <c16:uniqueId val="{00000001-C4FD-420A-BEC0-5380DC93426F}"/>
            </c:ext>
          </c:extLst>
        </c:ser>
        <c:dLbls>
          <c:dLblPos val="outEnd"/>
          <c:showLegendKey val="0"/>
          <c:showVal val="1"/>
          <c:showCatName val="0"/>
          <c:showSerName val="0"/>
          <c:showPercent val="0"/>
          <c:showBubbleSize val="0"/>
        </c:dLbls>
        <c:gapWidth val="100"/>
        <c:overlap val="-24"/>
        <c:axId val="1228574096"/>
        <c:axId val="1228586160"/>
      </c:barChart>
      <c:catAx>
        <c:axId val="12285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1228586160"/>
        <c:crosses val="autoZero"/>
        <c:auto val="1"/>
        <c:lblAlgn val="ctr"/>
        <c:lblOffset val="100"/>
        <c:noMultiLvlLbl val="0"/>
      </c:catAx>
      <c:valAx>
        <c:axId val="12285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ru-RU"/>
          </a:p>
        </c:txPr>
        <c:crossAx val="122857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solidFill>
                  <a:schemeClr val="tx1">
                    <a:lumMod val="75000"/>
                    <a:lumOff val="25000"/>
                  </a:schemeClr>
                </a:solidFill>
              </a:rPr>
              <a:t>Cost index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ru-RU"/>
        </a:p>
      </c:txPr>
    </c:title>
    <c:autoTitleDeleted val="0"/>
    <c:plotArea>
      <c:layout/>
      <c:barChart>
        <c:barDir val="col"/>
        <c:grouping val="clustered"/>
        <c:varyColors val="0"/>
        <c:ser>
          <c:idx val="0"/>
          <c:order val="0"/>
          <c:tx>
            <c:strRef>
              <c:f>'[1]Cost Index Results'!$B$1</c:f>
              <c:strCache>
                <c:ptCount val="1"/>
                <c:pt idx="0">
                  <c:v>index</c:v>
                </c:pt>
              </c:strCache>
            </c:strRef>
          </c:tx>
          <c:spPr>
            <a:solidFill>
              <a:schemeClr val="accent5">
                <a:lumMod val="40000"/>
                <a:lumOff val="6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ED26-42FB-AE30-95C0214B34C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D26-42FB-AE30-95C0214B34CA}"/>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111-4BAC-846D-657363A4F79E}"/>
              </c:ext>
            </c:extLst>
          </c:dPt>
          <c:dPt>
            <c:idx val="1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D26-42FB-AE30-95C0214B34CA}"/>
              </c:ext>
            </c:extLst>
          </c:dPt>
          <c:cat>
            <c:strRef>
              <c:f>'[1]Cost Index Results'!$A$2:$A$12</c:f>
              <c:strCache>
                <c:ptCount val="11"/>
                <c:pt idx="0">
                  <c:v>Cincinnati</c:v>
                </c:pt>
                <c:pt idx="1">
                  <c:v>Orlando</c:v>
                </c:pt>
                <c:pt idx="2">
                  <c:v>Tampa</c:v>
                </c:pt>
                <c:pt idx="3">
                  <c:v>Cleveland</c:v>
                </c:pt>
                <c:pt idx="4">
                  <c:v>San Antonio</c:v>
                </c:pt>
                <c:pt idx="5">
                  <c:v>Atlanta</c:v>
                </c:pt>
                <c:pt idx="6">
                  <c:v>Charlotte</c:v>
                </c:pt>
                <c:pt idx="7">
                  <c:v>Miami</c:v>
                </c:pt>
                <c:pt idx="8">
                  <c:v>St. Louis</c:v>
                </c:pt>
                <c:pt idx="9">
                  <c:v>Kansas</c:v>
                </c:pt>
                <c:pt idx="10">
                  <c:v>Portland</c:v>
                </c:pt>
              </c:strCache>
            </c:strRef>
          </c:cat>
          <c:val>
            <c:numRef>
              <c:f>'[1]Cost Index Results'!$B$2:$B$12</c:f>
              <c:numCache>
                <c:formatCode>General</c:formatCode>
                <c:ptCount val="11"/>
                <c:pt idx="0">
                  <c:v>94</c:v>
                </c:pt>
                <c:pt idx="1">
                  <c:v>94.4</c:v>
                </c:pt>
                <c:pt idx="2">
                  <c:v>94.6</c:v>
                </c:pt>
                <c:pt idx="3">
                  <c:v>94.6</c:v>
                </c:pt>
                <c:pt idx="4">
                  <c:v>94.7</c:v>
                </c:pt>
                <c:pt idx="5">
                  <c:v>95.1</c:v>
                </c:pt>
                <c:pt idx="6">
                  <c:v>95.2</c:v>
                </c:pt>
                <c:pt idx="7">
                  <c:v>95.4</c:v>
                </c:pt>
                <c:pt idx="8">
                  <c:v>96.1</c:v>
                </c:pt>
                <c:pt idx="9">
                  <c:v>96.2</c:v>
                </c:pt>
                <c:pt idx="10">
                  <c:v>97.6</c:v>
                </c:pt>
              </c:numCache>
            </c:numRef>
          </c:val>
          <c:extLst>
            <c:ext xmlns:c16="http://schemas.microsoft.com/office/drawing/2014/chart" uri="{C3380CC4-5D6E-409C-BE32-E72D297353CC}">
              <c16:uniqueId val="{00000006-ED26-42FB-AE30-95C0214B34CA}"/>
            </c:ext>
          </c:extLst>
        </c:ser>
        <c:dLbls>
          <c:showLegendKey val="0"/>
          <c:showVal val="0"/>
          <c:showCatName val="0"/>
          <c:showSerName val="0"/>
          <c:showPercent val="0"/>
          <c:showBubbleSize val="0"/>
        </c:dLbls>
        <c:gapWidth val="219"/>
        <c:overlap val="-27"/>
        <c:axId val="659673199"/>
        <c:axId val="659671951"/>
        <c:extLst>
          <c:ext xmlns:c15="http://schemas.microsoft.com/office/drawing/2012/chart" uri="{02D57815-91ED-43cb-92C2-25804820EDAC}">
            <c15:filteredBarSeries>
              <c15:ser>
                <c:idx val="1"/>
                <c:order val="1"/>
                <c:tx>
                  <c:strRef>
                    <c:extLst>
                      <c:ext uri="{02D57815-91ED-43cb-92C2-25804820EDAC}">
                        <c15:formulaRef>
                          <c15:sqref>'[1]Cost Index Results'!$C$1</c15:sqref>
                        </c15:formulaRef>
                      </c:ext>
                    </c:extLst>
                    <c:strCache>
                      <c:ptCount val="1"/>
                      <c:pt idx="0">
                        <c:v>rank</c:v>
                      </c:pt>
                    </c:strCache>
                  </c:strRef>
                </c:tx>
                <c:spPr>
                  <a:solidFill>
                    <a:schemeClr val="accent2"/>
                  </a:solidFill>
                  <a:ln>
                    <a:noFill/>
                  </a:ln>
                  <a:effectLst/>
                </c:spPr>
                <c:invertIfNegative val="0"/>
                <c:cat>
                  <c:strRef>
                    <c:extLst>
                      <c:ext uri="{02D57815-91ED-43cb-92C2-25804820EDAC}">
                        <c15:formulaRef>
                          <c15:sqref>'[1]Cost Index Results'!$A$2:$A$12</c15:sqref>
                        </c15:formulaRef>
                      </c:ext>
                    </c:extLst>
                    <c:strCache>
                      <c:ptCount val="11"/>
                      <c:pt idx="0">
                        <c:v>Cincinnati</c:v>
                      </c:pt>
                      <c:pt idx="1">
                        <c:v>Orlando</c:v>
                      </c:pt>
                      <c:pt idx="2">
                        <c:v>Tampa</c:v>
                      </c:pt>
                      <c:pt idx="3">
                        <c:v>Cleveland</c:v>
                      </c:pt>
                      <c:pt idx="4">
                        <c:v>San Antonio</c:v>
                      </c:pt>
                      <c:pt idx="5">
                        <c:v>Atlanta</c:v>
                      </c:pt>
                      <c:pt idx="6">
                        <c:v>Charlotte</c:v>
                      </c:pt>
                      <c:pt idx="7">
                        <c:v>Miami</c:v>
                      </c:pt>
                      <c:pt idx="8">
                        <c:v>St. Louis</c:v>
                      </c:pt>
                      <c:pt idx="9">
                        <c:v>Kansas</c:v>
                      </c:pt>
                      <c:pt idx="10">
                        <c:v>Portland</c:v>
                      </c:pt>
                    </c:strCache>
                  </c:strRef>
                </c:cat>
                <c:val>
                  <c:numRef>
                    <c:extLst>
                      <c:ext uri="{02D57815-91ED-43cb-92C2-25804820EDAC}">
                        <c15:formulaRef>
                          <c15:sqref>'[1]Cost Index Results'!$C$2:$C$12</c15:sqref>
                        </c15:formulaRef>
                      </c:ext>
                    </c:extLst>
                    <c:numCache>
                      <c:formatCode>General</c:formatCode>
                      <c:ptCount val="11"/>
                      <c:pt idx="0">
                        <c:v>1</c:v>
                      </c:pt>
                      <c:pt idx="1">
                        <c:v>2</c:v>
                      </c:pt>
                      <c:pt idx="2">
                        <c:v>3</c:v>
                      </c:pt>
                      <c:pt idx="3">
                        <c:v>4</c:v>
                      </c:pt>
                      <c:pt idx="4">
                        <c:v>5</c:v>
                      </c:pt>
                      <c:pt idx="5">
                        <c:v>6</c:v>
                      </c:pt>
                      <c:pt idx="6">
                        <c:v>7</c:v>
                      </c:pt>
                      <c:pt idx="7">
                        <c:v>8</c:v>
                      </c:pt>
                      <c:pt idx="8">
                        <c:v>9</c:v>
                      </c:pt>
                      <c:pt idx="9">
                        <c:v>10</c:v>
                      </c:pt>
                      <c:pt idx="10">
                        <c:v>18</c:v>
                      </c:pt>
                    </c:numCache>
                  </c:numRef>
                </c:val>
                <c:extLst>
                  <c:ext xmlns:c16="http://schemas.microsoft.com/office/drawing/2014/chart" uri="{C3380CC4-5D6E-409C-BE32-E72D297353CC}">
                    <c16:uniqueId val="{00000007-ED26-42FB-AE30-95C0214B34CA}"/>
                  </c:ext>
                </c:extLst>
              </c15:ser>
            </c15:filteredBarSeries>
          </c:ext>
        </c:extLst>
      </c:barChart>
      <c:catAx>
        <c:axId val="65967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crossAx val="659671951"/>
        <c:crosses val="autoZero"/>
        <c:auto val="1"/>
        <c:lblAlgn val="ctr"/>
        <c:lblOffset val="100"/>
        <c:noMultiLvlLbl val="0"/>
      </c:catAx>
      <c:valAx>
        <c:axId val="65967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967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crime rate index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stacked"/>
        <c:varyColors val="0"/>
        <c:ser>
          <c:idx val="0"/>
          <c:order val="0"/>
          <c:tx>
            <c:strRef>
              <c:f>[1]Crime!$B$1</c:f>
              <c:strCache>
                <c:ptCount val="1"/>
                <c:pt idx="0">
                  <c:v>crime index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[1]Crime!$A$2:$A$9</c:f>
              <c:strCache>
                <c:ptCount val="8"/>
                <c:pt idx="0">
                  <c:v>Columbus</c:v>
                </c:pt>
                <c:pt idx="1">
                  <c:v>Canton</c:v>
                </c:pt>
                <c:pt idx="2">
                  <c:v>Portland</c:v>
                </c:pt>
                <c:pt idx="3">
                  <c:v>Moraine</c:v>
                </c:pt>
                <c:pt idx="4">
                  <c:v> Cincinnati</c:v>
                </c:pt>
                <c:pt idx="5">
                  <c:v>Indianopolis </c:v>
                </c:pt>
                <c:pt idx="6">
                  <c:v>Cleveland</c:v>
                </c:pt>
                <c:pt idx="7">
                  <c:v>Birmigham</c:v>
                </c:pt>
              </c:strCache>
            </c:strRef>
          </c:cat>
          <c:val>
            <c:numRef>
              <c:f>[1]Crime!$B$2:$B$9</c:f>
              <c:numCache>
                <c:formatCode>General</c:formatCode>
                <c:ptCount val="8"/>
                <c:pt idx="0">
                  <c:v>362.4</c:v>
                </c:pt>
                <c:pt idx="2">
                  <c:v>431</c:v>
                </c:pt>
                <c:pt idx="4">
                  <c:v>508.3</c:v>
                </c:pt>
                <c:pt idx="5">
                  <c:v>583.70000000000005</c:v>
                </c:pt>
                <c:pt idx="6">
                  <c:v>713.3</c:v>
                </c:pt>
                <c:pt idx="7">
                  <c:v>875.8</c:v>
                </c:pt>
              </c:numCache>
            </c:numRef>
          </c:val>
          <c:extLst>
            <c:ext xmlns:c16="http://schemas.microsoft.com/office/drawing/2014/chart" uri="{C3380CC4-5D6E-409C-BE32-E72D297353CC}">
              <c16:uniqueId val="{00000000-B9E4-4738-87F8-0F623376B4CC}"/>
            </c:ext>
          </c:extLst>
        </c:ser>
        <c:dLbls>
          <c:dLblPos val="ctr"/>
          <c:showLegendKey val="0"/>
          <c:showVal val="1"/>
          <c:showCatName val="0"/>
          <c:showSerName val="0"/>
          <c:showPercent val="0"/>
          <c:showBubbleSize val="0"/>
        </c:dLbls>
        <c:gapWidth val="79"/>
        <c:overlap val="100"/>
        <c:axId val="770296351"/>
        <c:axId val="770291775"/>
      </c:barChart>
      <c:catAx>
        <c:axId val="77029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ru-RU"/>
          </a:p>
        </c:txPr>
        <c:crossAx val="770291775"/>
        <c:crosses val="autoZero"/>
        <c:auto val="1"/>
        <c:lblAlgn val="ctr"/>
        <c:lblOffset val="100"/>
        <c:noMultiLvlLbl val="0"/>
      </c:catAx>
      <c:valAx>
        <c:axId val="770291775"/>
        <c:scaling>
          <c:orientation val="minMax"/>
        </c:scaling>
        <c:delete val="1"/>
        <c:axPos val="b"/>
        <c:numFmt formatCode="General" sourceLinked="1"/>
        <c:majorTickMark val="none"/>
        <c:minorTickMark val="none"/>
        <c:tickLblPos val="nextTo"/>
        <c:crossAx val="7702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tx>
            <c:strRef>
              <c:f>'[1]Income rate'!$B$1</c:f>
              <c:strCache>
                <c:ptCount val="1"/>
                <c:pt idx="0">
                  <c:v>Estimated  per capita income</c:v>
                </c:pt>
              </c:strCache>
            </c:strRef>
          </c:tx>
          <c:spPr>
            <a:solidFill>
              <a:schemeClr val="accent6">
                <a:shade val="76000"/>
              </a:schemeClr>
            </a:solidFill>
            <a:ln>
              <a:noFill/>
            </a:ln>
            <a:effectLst/>
          </c:spPr>
          <c:invertIfNegative val="0"/>
          <c:cat>
            <c:strRef>
              <c:f>'[1]Income rate'!$A$2:$A$7</c:f>
              <c:strCache>
                <c:ptCount val="6"/>
                <c:pt idx="0">
                  <c:v>Portland</c:v>
                </c:pt>
                <c:pt idx="1">
                  <c:v>Cincinnati</c:v>
                </c:pt>
                <c:pt idx="2">
                  <c:v>Columbus</c:v>
                </c:pt>
                <c:pt idx="3">
                  <c:v>Indianapolis</c:v>
                </c:pt>
                <c:pt idx="4">
                  <c:v>Birmingham</c:v>
                </c:pt>
                <c:pt idx="5">
                  <c:v>Cleveland</c:v>
                </c:pt>
              </c:strCache>
            </c:strRef>
          </c:cat>
          <c:val>
            <c:numRef>
              <c:f>'[1]Income rate'!$B$2:$B$7</c:f>
              <c:numCache>
                <c:formatCode>General</c:formatCode>
                <c:ptCount val="6"/>
                <c:pt idx="0">
                  <c:v>45035</c:v>
                </c:pt>
                <c:pt idx="1">
                  <c:v>33910</c:v>
                </c:pt>
                <c:pt idx="2">
                  <c:v>31843</c:v>
                </c:pt>
                <c:pt idx="3">
                  <c:v>29008</c:v>
                </c:pt>
                <c:pt idx="4">
                  <c:v>25552</c:v>
                </c:pt>
                <c:pt idx="5">
                  <c:v>21782</c:v>
                </c:pt>
              </c:numCache>
            </c:numRef>
          </c:val>
          <c:extLst>
            <c:ext xmlns:c16="http://schemas.microsoft.com/office/drawing/2014/chart" uri="{C3380CC4-5D6E-409C-BE32-E72D297353CC}">
              <c16:uniqueId val="{00000000-9051-416F-A16D-DFC2196F0381}"/>
            </c:ext>
          </c:extLst>
        </c:ser>
        <c:ser>
          <c:idx val="1"/>
          <c:order val="1"/>
          <c:tx>
            <c:strRef>
              <c:f>'[1]Income rate'!$C$1</c:f>
              <c:strCache>
                <c:ptCount val="1"/>
                <c:pt idx="0">
                  <c:v>Estimated median household income</c:v>
                </c:pt>
              </c:strCache>
            </c:strRef>
          </c:tx>
          <c:spPr>
            <a:solidFill>
              <a:schemeClr val="accent6">
                <a:tint val="77000"/>
              </a:schemeClr>
            </a:solidFill>
            <a:ln>
              <a:noFill/>
            </a:ln>
            <a:effectLst/>
          </c:spPr>
          <c:invertIfNegative val="0"/>
          <c:cat>
            <c:strRef>
              <c:f>'[1]Income rate'!$A$2:$A$7</c:f>
              <c:strCache>
                <c:ptCount val="6"/>
                <c:pt idx="0">
                  <c:v>Portland</c:v>
                </c:pt>
                <c:pt idx="1">
                  <c:v>Cincinnati</c:v>
                </c:pt>
                <c:pt idx="2">
                  <c:v>Columbus</c:v>
                </c:pt>
                <c:pt idx="3">
                  <c:v>Indianapolis</c:v>
                </c:pt>
                <c:pt idx="4">
                  <c:v>Birmingham</c:v>
                </c:pt>
                <c:pt idx="5">
                  <c:v>Cleveland</c:v>
                </c:pt>
              </c:strCache>
            </c:strRef>
          </c:cat>
          <c:val>
            <c:numRef>
              <c:f>'[1]Income rate'!$C$2:$C$7</c:f>
              <c:numCache>
                <c:formatCode>General</c:formatCode>
                <c:ptCount val="6"/>
                <c:pt idx="0">
                  <c:v>76231</c:v>
                </c:pt>
                <c:pt idx="1">
                  <c:v>46260</c:v>
                </c:pt>
                <c:pt idx="2">
                  <c:v>57118</c:v>
                </c:pt>
                <c:pt idx="3">
                  <c:v>49661</c:v>
                </c:pt>
                <c:pt idx="4">
                  <c:v>36753</c:v>
                </c:pt>
                <c:pt idx="5">
                  <c:v>32053</c:v>
                </c:pt>
              </c:numCache>
            </c:numRef>
          </c:val>
          <c:extLst>
            <c:ext xmlns:c16="http://schemas.microsoft.com/office/drawing/2014/chart" uri="{C3380CC4-5D6E-409C-BE32-E72D297353CC}">
              <c16:uniqueId val="{00000001-9051-416F-A16D-DFC2196F0381}"/>
            </c:ext>
          </c:extLst>
        </c:ser>
        <c:dLbls>
          <c:showLegendKey val="0"/>
          <c:showVal val="0"/>
          <c:showCatName val="0"/>
          <c:showSerName val="0"/>
          <c:showPercent val="0"/>
          <c:showBubbleSize val="0"/>
        </c:dLbls>
        <c:gapWidth val="182"/>
        <c:axId val="1351799247"/>
        <c:axId val="1351785103"/>
      </c:barChart>
      <c:catAx>
        <c:axId val="135179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1785103"/>
        <c:crosses val="autoZero"/>
        <c:auto val="1"/>
        <c:lblAlgn val="ctr"/>
        <c:lblOffset val="100"/>
        <c:noMultiLvlLbl val="0"/>
      </c:catAx>
      <c:valAx>
        <c:axId val="135178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17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stacked"/>
        <c:varyColors val="0"/>
        <c:ser>
          <c:idx val="0"/>
          <c:order val="0"/>
          <c:tx>
            <c:strRef>
              <c:f>[1]Poverty!$B$1</c:f>
              <c:strCache>
                <c:ptCount val="1"/>
                <c:pt idx="0">
                  <c:v>poverty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[1]Poverty!$A$2:$A$7</c:f>
              <c:strCache>
                <c:ptCount val="6"/>
                <c:pt idx="0">
                  <c:v>Portland</c:v>
                </c:pt>
                <c:pt idx="1">
                  <c:v>Indianapolis </c:v>
                </c:pt>
                <c:pt idx="2">
                  <c:v>Columbus</c:v>
                </c:pt>
                <c:pt idx="3">
                  <c:v>Cincinnati</c:v>
                </c:pt>
                <c:pt idx="4">
                  <c:v>Birmingham </c:v>
                </c:pt>
                <c:pt idx="5">
                  <c:v>Cleveland</c:v>
                </c:pt>
              </c:strCache>
            </c:strRef>
          </c:cat>
          <c:val>
            <c:numRef>
              <c:f>[1]Poverty!$B$2:$B$7</c:f>
              <c:numCache>
                <c:formatCode>General</c:formatCode>
                <c:ptCount val="6"/>
                <c:pt idx="0">
                  <c:v>0.123</c:v>
                </c:pt>
                <c:pt idx="1">
                  <c:v>0.158</c:v>
                </c:pt>
                <c:pt idx="2">
                  <c:v>0.16300000000000001</c:v>
                </c:pt>
                <c:pt idx="3">
                  <c:v>0.23100000000000001</c:v>
                </c:pt>
                <c:pt idx="4">
                  <c:v>0.252</c:v>
                </c:pt>
                <c:pt idx="5">
                  <c:v>0.308</c:v>
                </c:pt>
              </c:numCache>
            </c:numRef>
          </c:val>
          <c:extLst>
            <c:ext xmlns:c16="http://schemas.microsoft.com/office/drawing/2014/chart" uri="{C3380CC4-5D6E-409C-BE32-E72D297353CC}">
              <c16:uniqueId val="{00000000-EAF2-4681-A03C-7318CC64615A}"/>
            </c:ext>
          </c:extLst>
        </c:ser>
        <c:dLbls>
          <c:dLblPos val="ctr"/>
          <c:showLegendKey val="0"/>
          <c:showVal val="1"/>
          <c:showCatName val="0"/>
          <c:showSerName val="0"/>
          <c:showPercent val="0"/>
          <c:showBubbleSize val="0"/>
        </c:dLbls>
        <c:gapWidth val="79"/>
        <c:overlap val="100"/>
        <c:axId val="1360603823"/>
        <c:axId val="1360600911"/>
      </c:barChart>
      <c:catAx>
        <c:axId val="136060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ru-RU"/>
          </a:p>
        </c:txPr>
        <c:crossAx val="1360600911"/>
        <c:crosses val="autoZero"/>
        <c:auto val="1"/>
        <c:lblAlgn val="ctr"/>
        <c:lblOffset val="100"/>
        <c:noMultiLvlLbl val="0"/>
      </c:catAx>
      <c:valAx>
        <c:axId val="1360600911"/>
        <c:scaling>
          <c:orientation val="minMax"/>
        </c:scaling>
        <c:delete val="1"/>
        <c:axPos val="b"/>
        <c:numFmt formatCode="General" sourceLinked="1"/>
        <c:majorTickMark val="none"/>
        <c:minorTickMark val="none"/>
        <c:tickLblPos val="nextTo"/>
        <c:crossAx val="136060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[1]Unemployment!$B$1</c:f>
              <c:strCache>
                <c:ptCount val="1"/>
                <c:pt idx="0">
                  <c:v>unemployment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[1]Unemployment!$A$2:$A$7</c:f>
              <c:strCache>
                <c:ptCount val="6"/>
                <c:pt idx="0">
                  <c:v>Cleveland</c:v>
                </c:pt>
                <c:pt idx="1">
                  <c:v>Columbus</c:v>
                </c:pt>
                <c:pt idx="2">
                  <c:v>Indianapolis</c:v>
                </c:pt>
                <c:pt idx="3">
                  <c:v>Portland</c:v>
                </c:pt>
                <c:pt idx="4">
                  <c:v>Cincinnati</c:v>
                </c:pt>
                <c:pt idx="5">
                  <c:v>Birmingham</c:v>
                </c:pt>
              </c:strCache>
            </c:strRef>
          </c:cat>
          <c:val>
            <c:numRef>
              <c:f>[1]Unemployment!$B$2:$B$7</c:f>
              <c:numCache>
                <c:formatCode>General</c:formatCode>
                <c:ptCount val="6"/>
                <c:pt idx="0">
                  <c:v>4.5999999999999999E-2</c:v>
                </c:pt>
                <c:pt idx="1">
                  <c:v>5.1999999999999998E-2</c:v>
                </c:pt>
                <c:pt idx="2">
                  <c:v>6.3E-2</c:v>
                </c:pt>
                <c:pt idx="3">
                  <c:v>6.4000000000000001E-2</c:v>
                </c:pt>
                <c:pt idx="4">
                  <c:v>6.5000000000000002E-2</c:v>
                </c:pt>
                <c:pt idx="5">
                  <c:v>6.8000000000000005E-2</c:v>
                </c:pt>
              </c:numCache>
            </c:numRef>
          </c:val>
          <c:extLst>
            <c:ext xmlns:c16="http://schemas.microsoft.com/office/drawing/2014/chart" uri="{C3380CC4-5D6E-409C-BE32-E72D297353CC}">
              <c16:uniqueId val="{00000000-D65B-40C5-8807-3D25A3FF2C98}"/>
            </c:ext>
          </c:extLst>
        </c:ser>
        <c:dLbls>
          <c:dLblPos val="outEnd"/>
          <c:showLegendKey val="0"/>
          <c:showVal val="1"/>
          <c:showCatName val="0"/>
          <c:showSerName val="0"/>
          <c:showPercent val="0"/>
          <c:showBubbleSize val="0"/>
        </c:dLbls>
        <c:gapWidth val="219"/>
        <c:overlap val="-27"/>
        <c:axId val="1351804239"/>
        <c:axId val="1351806319"/>
      </c:barChart>
      <c:catAx>
        <c:axId val="13518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1806319"/>
        <c:crosses val="autoZero"/>
        <c:auto val="1"/>
        <c:lblAlgn val="ctr"/>
        <c:lblOffset val="100"/>
        <c:noMultiLvlLbl val="0"/>
      </c:catAx>
      <c:valAx>
        <c:axId val="135180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180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PRICE TO RENT RATIO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stacked"/>
        <c:varyColors val="0"/>
        <c:ser>
          <c:idx val="0"/>
          <c:order val="0"/>
          <c:tx>
            <c:strRef>
              <c:f>'[1]Price to Rent Ratio'!$B$1</c:f>
              <c:strCache>
                <c:ptCount val="1"/>
                <c:pt idx="0">
                  <c:v>City Centre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'[1]Price to Rent Ratio'!$A$2:$A$7</c:f>
              <c:strCache>
                <c:ptCount val="6"/>
                <c:pt idx="0">
                  <c:v>Birmingham</c:v>
                </c:pt>
                <c:pt idx="1">
                  <c:v>Columbus</c:v>
                </c:pt>
                <c:pt idx="2">
                  <c:v>Portland</c:v>
                </c:pt>
                <c:pt idx="3">
                  <c:v>Indianapolis</c:v>
                </c:pt>
                <c:pt idx="4">
                  <c:v>Cincinnati</c:v>
                </c:pt>
                <c:pt idx="5">
                  <c:v>Cleveland</c:v>
                </c:pt>
              </c:strCache>
            </c:strRef>
          </c:cat>
          <c:val>
            <c:numRef>
              <c:f>'[1]Price to Rent Ratio'!$B$2:$B$7</c:f>
              <c:numCache>
                <c:formatCode>General</c:formatCode>
                <c:ptCount val="6"/>
                <c:pt idx="0">
                  <c:v>28.95</c:v>
                </c:pt>
                <c:pt idx="1">
                  <c:v>25.79</c:v>
                </c:pt>
                <c:pt idx="2">
                  <c:v>13.76</c:v>
                </c:pt>
                <c:pt idx="3">
                  <c:v>7.58</c:v>
                </c:pt>
                <c:pt idx="4">
                  <c:v>7.34</c:v>
                </c:pt>
                <c:pt idx="5">
                  <c:v>6.68</c:v>
                </c:pt>
              </c:numCache>
            </c:numRef>
          </c:val>
          <c:extLst>
            <c:ext xmlns:c16="http://schemas.microsoft.com/office/drawing/2014/chart" uri="{C3380CC4-5D6E-409C-BE32-E72D297353CC}">
              <c16:uniqueId val="{00000000-B530-420A-B890-61E2FF75D6F1}"/>
            </c:ext>
          </c:extLst>
        </c:ser>
        <c:dLbls>
          <c:dLblPos val="ctr"/>
          <c:showLegendKey val="0"/>
          <c:showVal val="1"/>
          <c:showCatName val="0"/>
          <c:showSerName val="0"/>
          <c:showPercent val="0"/>
          <c:showBubbleSize val="0"/>
        </c:dLbls>
        <c:gapWidth val="150"/>
        <c:overlap val="100"/>
        <c:axId val="1415852816"/>
        <c:axId val="1415845744"/>
      </c:barChart>
      <c:catAx>
        <c:axId val="141585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5845744"/>
        <c:crosses val="autoZero"/>
        <c:auto val="1"/>
        <c:lblAlgn val="ctr"/>
        <c:lblOffset val="100"/>
        <c:noMultiLvlLbl val="0"/>
      </c:catAx>
      <c:valAx>
        <c:axId val="141584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58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510963</xdr:colOff>
      <xdr:row>1</xdr:row>
      <xdr:rowOff>179070</xdr:rowOff>
    </xdr:from>
    <xdr:to>
      <xdr:col>9</xdr:col>
      <xdr:colOff>135043</xdr:colOff>
      <xdr:row>18</xdr:row>
      <xdr:rowOff>182880</xdr:rowOff>
    </xdr:to>
    <xdr:graphicFrame macro="">
      <xdr:nvGraphicFramePr>
        <xdr:cNvPr id="2" name="Chart 1">
          <a:extLst>
            <a:ext uri="{FF2B5EF4-FFF2-40B4-BE49-F238E27FC236}">
              <a16:creationId xmlns:a16="http://schemas.microsoft.com/office/drawing/2014/main" id="{6EEACA20-223E-4671-B7A1-067CCA61C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8</xdr:row>
      <xdr:rowOff>0</xdr:rowOff>
    </xdr:from>
    <xdr:to>
      <xdr:col>8</xdr:col>
      <xdr:colOff>548640</xdr:colOff>
      <xdr:row>21</xdr:row>
      <xdr:rowOff>167640</xdr:rowOff>
    </xdr:to>
    <xdr:graphicFrame macro="">
      <xdr:nvGraphicFramePr>
        <xdr:cNvPr id="2" name="Chart 1">
          <a:extLst>
            <a:ext uri="{FF2B5EF4-FFF2-40B4-BE49-F238E27FC236}">
              <a16:creationId xmlns:a16="http://schemas.microsoft.com/office/drawing/2014/main" id="{FD264808-5054-4765-9994-B9C5FA80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660400</xdr:colOff>
      <xdr:row>10</xdr:row>
      <xdr:rowOff>624840</xdr:rowOff>
    </xdr:to>
    <xdr:graphicFrame macro="">
      <xdr:nvGraphicFramePr>
        <xdr:cNvPr id="2" name="Chart 1">
          <a:extLst>
            <a:ext uri="{FF2B5EF4-FFF2-40B4-BE49-F238E27FC236}">
              <a16:creationId xmlns:a16="http://schemas.microsoft.com/office/drawing/2014/main" id="{E54110F4-6B63-4421-984B-F543BB9D2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660400</xdr:colOff>
      <xdr:row>10</xdr:row>
      <xdr:rowOff>624840</xdr:rowOff>
    </xdr:to>
    <xdr:graphicFrame macro="">
      <xdr:nvGraphicFramePr>
        <xdr:cNvPr id="3" name="Chart 2">
          <a:extLst>
            <a:ext uri="{FF2B5EF4-FFF2-40B4-BE49-F238E27FC236}">
              <a16:creationId xmlns:a16="http://schemas.microsoft.com/office/drawing/2014/main" id="{DC4326A1-5208-46B7-AC01-F0190FE41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106680</xdr:rowOff>
    </xdr:from>
    <xdr:to>
      <xdr:col>8</xdr:col>
      <xdr:colOff>20320</xdr:colOff>
      <xdr:row>59</xdr:row>
      <xdr:rowOff>30480</xdr:rowOff>
    </xdr:to>
    <xdr:graphicFrame macro="">
      <xdr:nvGraphicFramePr>
        <xdr:cNvPr id="4" name="Chart 3">
          <a:extLst>
            <a:ext uri="{FF2B5EF4-FFF2-40B4-BE49-F238E27FC236}">
              <a16:creationId xmlns:a16="http://schemas.microsoft.com/office/drawing/2014/main" id="{C5CC591E-4E50-408B-88F6-3FC8D85E6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609600</xdr:rowOff>
    </xdr:from>
    <xdr:to>
      <xdr:col>8</xdr:col>
      <xdr:colOff>0</xdr:colOff>
      <xdr:row>26</xdr:row>
      <xdr:rowOff>15240</xdr:rowOff>
    </xdr:to>
    <xdr:graphicFrame macro="">
      <xdr:nvGraphicFramePr>
        <xdr:cNvPr id="5" name="Chart 4">
          <a:extLst>
            <a:ext uri="{FF2B5EF4-FFF2-40B4-BE49-F238E27FC236}">
              <a16:creationId xmlns:a16="http://schemas.microsoft.com/office/drawing/2014/main" id="{72D4DA4F-3E20-4E0E-92BB-E2F1C7044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647700</xdr:colOff>
      <xdr:row>10</xdr:row>
      <xdr:rowOff>594360</xdr:rowOff>
    </xdr:from>
    <xdr:to>
      <xdr:col>15</xdr:col>
      <xdr:colOff>648789</xdr:colOff>
      <xdr:row>26</xdr:row>
      <xdr:rowOff>0</xdr:rowOff>
    </xdr:to>
    <xdr:graphicFrame macro="">
      <xdr:nvGraphicFramePr>
        <xdr:cNvPr id="6" name="Chart 5">
          <a:extLst>
            <a:ext uri="{FF2B5EF4-FFF2-40B4-BE49-F238E27FC236}">
              <a16:creationId xmlns:a16="http://schemas.microsoft.com/office/drawing/2014/main" id="{1294B483-0050-45CB-A246-F47718ADD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26</xdr:row>
      <xdr:rowOff>0</xdr:rowOff>
    </xdr:from>
    <xdr:to>
      <xdr:col>8</xdr:col>
      <xdr:colOff>19050</xdr:colOff>
      <xdr:row>40</xdr:row>
      <xdr:rowOff>167640</xdr:rowOff>
    </xdr:to>
    <xdr:graphicFrame macro="">
      <xdr:nvGraphicFramePr>
        <xdr:cNvPr id="7" name="Chart 6">
          <a:extLst>
            <a:ext uri="{FF2B5EF4-FFF2-40B4-BE49-F238E27FC236}">
              <a16:creationId xmlns:a16="http://schemas.microsoft.com/office/drawing/2014/main" id="{4D3021C2-7705-4A17-B1EE-03DE285CF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640080</xdr:colOff>
      <xdr:row>25</xdr:row>
      <xdr:rowOff>167640</xdr:rowOff>
    </xdr:from>
    <xdr:to>
      <xdr:col>15</xdr:col>
      <xdr:colOff>655320</xdr:colOff>
      <xdr:row>40</xdr:row>
      <xdr:rowOff>152400</xdr:rowOff>
    </xdr:to>
    <xdr:graphicFrame macro="">
      <xdr:nvGraphicFramePr>
        <xdr:cNvPr id="8" name="Chart 7">
          <a:extLst>
            <a:ext uri="{FF2B5EF4-FFF2-40B4-BE49-F238E27FC236}">
              <a16:creationId xmlns:a16="http://schemas.microsoft.com/office/drawing/2014/main" id="{AD568D0E-C602-4EBB-9C2E-F8D794806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37192</xdr:colOff>
      <xdr:row>22</xdr:row>
      <xdr:rowOff>110671</xdr:rowOff>
    </xdr:from>
    <xdr:to>
      <xdr:col>28</xdr:col>
      <xdr:colOff>63559</xdr:colOff>
      <xdr:row>43</xdr:row>
      <xdr:rowOff>114389</xdr:rowOff>
    </xdr:to>
    <xdr:pic>
      <xdr:nvPicPr>
        <xdr:cNvPr id="9" name="Picture 8">
          <a:extLst>
            <a:ext uri="{FF2B5EF4-FFF2-40B4-BE49-F238E27FC236}">
              <a16:creationId xmlns:a16="http://schemas.microsoft.com/office/drawing/2014/main" id="{B0297358-4C1C-4460-B8B9-4C0A7EAE290B}"/>
            </a:ext>
          </a:extLst>
        </xdr:cNvPr>
        <xdr:cNvPicPr>
          <a:picLocks noChangeAspect="1"/>
        </xdr:cNvPicPr>
      </xdr:nvPicPr>
      <xdr:blipFill>
        <a:blip xmlns:r="http://schemas.openxmlformats.org/officeDocument/2006/relationships" r:embed="rId8"/>
        <a:stretch>
          <a:fillRect/>
        </a:stretch>
      </xdr:blipFill>
      <xdr:spPr>
        <a:xfrm>
          <a:off x="12038692" y="5501821"/>
          <a:ext cx="6693867" cy="4899568"/>
        </a:xfrm>
        <a:prstGeom prst="rect">
          <a:avLst/>
        </a:prstGeom>
      </xdr:spPr>
    </xdr:pic>
    <xdr:clientData/>
  </xdr:twoCellAnchor>
  <xdr:twoCellAnchor>
    <xdr:from>
      <xdr:col>7</xdr:col>
      <xdr:colOff>655320</xdr:colOff>
      <xdr:row>40</xdr:row>
      <xdr:rowOff>167640</xdr:rowOff>
    </xdr:from>
    <xdr:to>
      <xdr:col>15</xdr:col>
      <xdr:colOff>655320</xdr:colOff>
      <xdr:row>59</xdr:row>
      <xdr:rowOff>30480</xdr:rowOff>
    </xdr:to>
    <xdr:graphicFrame macro="">
      <xdr:nvGraphicFramePr>
        <xdr:cNvPr id="10" name="Chart 9">
          <a:extLst>
            <a:ext uri="{FF2B5EF4-FFF2-40B4-BE49-F238E27FC236}">
              <a16:creationId xmlns:a16="http://schemas.microsoft.com/office/drawing/2014/main" id="{4B6BADF4-0FFC-4C18-A663-F9AEFF5F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72390</xdr:colOff>
      <xdr:row>1</xdr:row>
      <xdr:rowOff>110490</xdr:rowOff>
    </xdr:from>
    <xdr:to>
      <xdr:col>9</xdr:col>
      <xdr:colOff>342900</xdr:colOff>
      <xdr:row>17</xdr:row>
      <xdr:rowOff>15240</xdr:rowOff>
    </xdr:to>
    <xdr:graphicFrame macro="">
      <xdr:nvGraphicFramePr>
        <xdr:cNvPr id="3" name="Chart 2">
          <a:extLst>
            <a:ext uri="{FF2B5EF4-FFF2-40B4-BE49-F238E27FC236}">
              <a16:creationId xmlns:a16="http://schemas.microsoft.com/office/drawing/2014/main" id="{72778AEB-CCEA-4330-95D5-D0F738BEC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217170</xdr:colOff>
      <xdr:row>2</xdr:row>
      <xdr:rowOff>64770</xdr:rowOff>
    </xdr:from>
    <xdr:to>
      <xdr:col>10</xdr:col>
      <xdr:colOff>95250</xdr:colOff>
      <xdr:row>18</xdr:row>
      <xdr:rowOff>152400</xdr:rowOff>
    </xdr:to>
    <xdr:graphicFrame macro="">
      <xdr:nvGraphicFramePr>
        <xdr:cNvPr id="3" name="Chart 2">
          <a:extLst>
            <a:ext uri="{FF2B5EF4-FFF2-40B4-BE49-F238E27FC236}">
              <a16:creationId xmlns:a16="http://schemas.microsoft.com/office/drawing/2014/main" id="{120AC083-5341-4DAE-A173-151A61FB6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411480</xdr:colOff>
      <xdr:row>2</xdr:row>
      <xdr:rowOff>144780</xdr:rowOff>
    </xdr:from>
    <xdr:to>
      <xdr:col>12</xdr:col>
      <xdr:colOff>586740</xdr:colOff>
      <xdr:row>19</xdr:row>
      <xdr:rowOff>160020</xdr:rowOff>
    </xdr:to>
    <xdr:graphicFrame macro="">
      <xdr:nvGraphicFramePr>
        <xdr:cNvPr id="2" name="Chart 1">
          <a:extLst>
            <a:ext uri="{FF2B5EF4-FFF2-40B4-BE49-F238E27FC236}">
              <a16:creationId xmlns:a16="http://schemas.microsoft.com/office/drawing/2014/main" id="{11A6214A-3F6C-46B4-B5FD-61245D1B6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10</xdr:col>
      <xdr:colOff>548640</xdr:colOff>
      <xdr:row>15</xdr:row>
      <xdr:rowOff>125730</xdr:rowOff>
    </xdr:to>
    <xdr:graphicFrame macro="">
      <xdr:nvGraphicFramePr>
        <xdr:cNvPr id="2" name="Chart 1">
          <a:extLst>
            <a:ext uri="{FF2B5EF4-FFF2-40B4-BE49-F238E27FC236}">
              <a16:creationId xmlns:a16="http://schemas.microsoft.com/office/drawing/2014/main" id="{F6F24F14-AF3D-4E8C-BA18-C612A5870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4</xdr:row>
      <xdr:rowOff>0</xdr:rowOff>
    </xdr:from>
    <xdr:to>
      <xdr:col>12</xdr:col>
      <xdr:colOff>133350</xdr:colOff>
      <xdr:row>21</xdr:row>
      <xdr:rowOff>53340</xdr:rowOff>
    </xdr:to>
    <xdr:graphicFrame macro="">
      <xdr:nvGraphicFramePr>
        <xdr:cNvPr id="2" name="Chart 1">
          <a:extLst>
            <a:ext uri="{FF2B5EF4-FFF2-40B4-BE49-F238E27FC236}">
              <a16:creationId xmlns:a16="http://schemas.microsoft.com/office/drawing/2014/main" id="{5A90B72C-F454-457C-B60A-3DAEA3EC1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548640</xdr:colOff>
      <xdr:row>16</xdr:row>
      <xdr:rowOff>167640</xdr:rowOff>
    </xdr:to>
    <xdr:graphicFrame macro="">
      <xdr:nvGraphicFramePr>
        <xdr:cNvPr id="2" name="Chart 1">
          <a:extLst>
            <a:ext uri="{FF2B5EF4-FFF2-40B4-BE49-F238E27FC236}">
              <a16:creationId xmlns:a16="http://schemas.microsoft.com/office/drawing/2014/main" id="{9F8A7F9D-A659-48ED-836B-A3E0C55AC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548640</xdr:colOff>
      <xdr:row>16</xdr:row>
      <xdr:rowOff>167640</xdr:rowOff>
    </xdr:to>
    <xdr:graphicFrame macro="">
      <xdr:nvGraphicFramePr>
        <xdr:cNvPr id="2" name="Chart 1">
          <a:extLst>
            <a:ext uri="{FF2B5EF4-FFF2-40B4-BE49-F238E27FC236}">
              <a16:creationId xmlns:a16="http://schemas.microsoft.com/office/drawing/2014/main" id="{84B5C953-29C7-4FD5-963D-441A8A82C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4</xdr:row>
      <xdr:rowOff>0</xdr:rowOff>
    </xdr:from>
    <xdr:to>
      <xdr:col>10</xdr:col>
      <xdr:colOff>548640</xdr:colOff>
      <xdr:row>17</xdr:row>
      <xdr:rowOff>167640</xdr:rowOff>
    </xdr:to>
    <xdr:graphicFrame macro="">
      <xdr:nvGraphicFramePr>
        <xdr:cNvPr id="2" name="Chart 1">
          <a:extLst>
            <a:ext uri="{FF2B5EF4-FFF2-40B4-BE49-F238E27FC236}">
              <a16:creationId xmlns:a16="http://schemas.microsoft.com/office/drawing/2014/main" id="{884F9703-EEE2-481F-82F9-D0572A7A4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tudy\!!challenge\project%202\&#1057;&#1091;&#1087;&#1077;&#1088;%20&#1060;&#1080;&#1085;&#1072;&#1083;\&#230;p&#187;&#209;a%20&#246;&#191;&#161;&#225;&#189;\&#199;&#228;7_&#197;a&#171;&#209;&#172;G_n2_5%20&#172;&#171;&#188;&#225;&#161;&#241;&#225;%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gt;"/>
      <sheetName val="Menu and cost - Russia 1"/>
      <sheetName val="COGS"/>
      <sheetName val="Order Composition"/>
      <sheetName val="ARPPU"/>
      <sheetName val="user's info"/>
      <sheetName val="Full cities "/>
      <sheetName val="Population"/>
      <sheetName val="Population and Density"/>
      <sheetName val="Count of restaurants"/>
      <sheetName val="Crime"/>
      <sheetName val="Income rate"/>
      <sheetName val="Poverty"/>
      <sheetName val="Unemployment"/>
      <sheetName val="Population Cleveland"/>
      <sheetName val="Cost Index Results"/>
      <sheetName val="Price to Rent Ratio"/>
      <sheetName val="Sum rate"/>
      <sheetName val="Solution dashboard"/>
    </sheetNames>
    <sheetDataSet>
      <sheetData sheetId="0"/>
      <sheetData sheetId="1"/>
      <sheetData sheetId="2"/>
      <sheetData sheetId="3"/>
      <sheetData sheetId="4"/>
      <sheetData sheetId="5"/>
      <sheetData sheetId="6"/>
      <sheetData sheetId="7"/>
      <sheetData sheetId="8"/>
      <sheetData sheetId="9"/>
      <sheetData sheetId="10">
        <row r="1">
          <cell r="B1" t="str">
            <v>crime index</v>
          </cell>
        </row>
        <row r="2">
          <cell r="A2" t="str">
            <v>Columbus</v>
          </cell>
          <cell r="B2">
            <v>362.4</v>
          </cell>
        </row>
        <row r="3">
          <cell r="A3" t="str">
            <v>Canton</v>
          </cell>
        </row>
        <row r="4">
          <cell r="A4" t="str">
            <v>Portland</v>
          </cell>
          <cell r="B4">
            <v>431</v>
          </cell>
        </row>
        <row r="5">
          <cell r="A5" t="str">
            <v>Moraine</v>
          </cell>
        </row>
        <row r="6">
          <cell r="A6" t="str">
            <v> Cincinnati</v>
          </cell>
          <cell r="B6">
            <v>508.3</v>
          </cell>
        </row>
        <row r="7">
          <cell r="A7" t="str">
            <v xml:space="preserve">Indianopolis </v>
          </cell>
          <cell r="B7">
            <v>583.70000000000005</v>
          </cell>
        </row>
        <row r="8">
          <cell r="A8" t="str">
            <v>Cleveland</v>
          </cell>
          <cell r="B8">
            <v>713.3</v>
          </cell>
        </row>
        <row r="9">
          <cell r="A9" t="str">
            <v>Birmigham</v>
          </cell>
          <cell r="B9">
            <v>875.8</v>
          </cell>
        </row>
      </sheetData>
      <sheetData sheetId="11">
        <row r="1">
          <cell r="B1" t="str">
            <v>Estimated  per capita income</v>
          </cell>
          <cell r="C1" t="str">
            <v>Estimated median household income</v>
          </cell>
        </row>
        <row r="2">
          <cell r="A2" t="str">
            <v>Portland</v>
          </cell>
          <cell r="B2">
            <v>45035</v>
          </cell>
          <cell r="C2">
            <v>76231</v>
          </cell>
        </row>
        <row r="3">
          <cell r="A3" t="str">
            <v>Cincinnati</v>
          </cell>
          <cell r="B3">
            <v>33910</v>
          </cell>
          <cell r="C3">
            <v>46260</v>
          </cell>
        </row>
        <row r="4">
          <cell r="A4" t="str">
            <v>Columbus</v>
          </cell>
          <cell r="B4">
            <v>31843</v>
          </cell>
          <cell r="C4">
            <v>57118</v>
          </cell>
        </row>
        <row r="5">
          <cell r="A5" t="str">
            <v>Indianapolis</v>
          </cell>
          <cell r="B5">
            <v>29008</v>
          </cell>
          <cell r="C5">
            <v>49661</v>
          </cell>
        </row>
        <row r="6">
          <cell r="A6" t="str">
            <v>Birmingham</v>
          </cell>
          <cell r="B6">
            <v>25552</v>
          </cell>
          <cell r="C6">
            <v>36753</v>
          </cell>
        </row>
        <row r="7">
          <cell r="A7" t="str">
            <v>Cleveland</v>
          </cell>
          <cell r="B7">
            <v>21782</v>
          </cell>
          <cell r="C7">
            <v>32053</v>
          </cell>
        </row>
      </sheetData>
      <sheetData sheetId="12">
        <row r="1">
          <cell r="B1" t="str">
            <v>poverty</v>
          </cell>
        </row>
        <row r="2">
          <cell r="A2" t="str">
            <v>Portland</v>
          </cell>
          <cell r="B2">
            <v>0.123</v>
          </cell>
        </row>
        <row r="3">
          <cell r="A3" t="str">
            <v xml:space="preserve">Indianapolis </v>
          </cell>
          <cell r="B3">
            <v>0.158</v>
          </cell>
        </row>
        <row r="4">
          <cell r="A4" t="str">
            <v>Columbus</v>
          </cell>
          <cell r="B4">
            <v>0.16300000000000001</v>
          </cell>
        </row>
        <row r="5">
          <cell r="A5" t="str">
            <v>Cincinnati</v>
          </cell>
          <cell r="B5">
            <v>0.23100000000000001</v>
          </cell>
        </row>
        <row r="6">
          <cell r="A6" t="str">
            <v xml:space="preserve">Birmingham </v>
          </cell>
          <cell r="B6">
            <v>0.252</v>
          </cell>
        </row>
        <row r="7">
          <cell r="A7" t="str">
            <v>Cleveland</v>
          </cell>
          <cell r="B7">
            <v>0.308</v>
          </cell>
        </row>
      </sheetData>
      <sheetData sheetId="13">
        <row r="1">
          <cell r="B1" t="str">
            <v>unemployment</v>
          </cell>
        </row>
        <row r="2">
          <cell r="A2" t="str">
            <v>Cleveland</v>
          </cell>
          <cell r="B2">
            <v>4.5999999999999999E-2</v>
          </cell>
        </row>
        <row r="3">
          <cell r="A3" t="str">
            <v>Columbus</v>
          </cell>
          <cell r="B3">
            <v>5.1999999999999998E-2</v>
          </cell>
        </row>
        <row r="4">
          <cell r="A4" t="str">
            <v>Indianapolis</v>
          </cell>
          <cell r="B4">
            <v>6.3E-2</v>
          </cell>
        </row>
        <row r="5">
          <cell r="A5" t="str">
            <v>Portland</v>
          </cell>
          <cell r="B5">
            <v>6.4000000000000001E-2</v>
          </cell>
        </row>
        <row r="6">
          <cell r="A6" t="str">
            <v>Cincinnati</v>
          </cell>
          <cell r="B6">
            <v>6.5000000000000002E-2</v>
          </cell>
        </row>
        <row r="7">
          <cell r="A7" t="str">
            <v>Birmingham</v>
          </cell>
          <cell r="B7">
            <v>6.8000000000000005E-2</v>
          </cell>
        </row>
      </sheetData>
      <sheetData sheetId="14"/>
      <sheetData sheetId="15">
        <row r="1">
          <cell r="B1" t="str">
            <v>index</v>
          </cell>
          <cell r="C1" t="str">
            <v>rank</v>
          </cell>
        </row>
        <row r="2">
          <cell r="A2" t="str">
            <v>Cincinnati</v>
          </cell>
          <cell r="B2">
            <v>94</v>
          </cell>
          <cell r="C2">
            <v>1</v>
          </cell>
        </row>
        <row r="3">
          <cell r="A3" t="str">
            <v>Orlando</v>
          </cell>
          <cell r="B3">
            <v>94.4</v>
          </cell>
          <cell r="C3">
            <v>2</v>
          </cell>
        </row>
        <row r="4">
          <cell r="A4" t="str">
            <v>Tampa</v>
          </cell>
          <cell r="B4">
            <v>94.6</v>
          </cell>
          <cell r="C4">
            <v>3</v>
          </cell>
        </row>
        <row r="5">
          <cell r="A5" t="str">
            <v>Cleveland</v>
          </cell>
          <cell r="B5">
            <v>94.6</v>
          </cell>
          <cell r="C5">
            <v>4</v>
          </cell>
        </row>
        <row r="6">
          <cell r="A6" t="str">
            <v>San Antonio</v>
          </cell>
          <cell r="B6">
            <v>94.7</v>
          </cell>
          <cell r="C6">
            <v>5</v>
          </cell>
        </row>
        <row r="7">
          <cell r="A7" t="str">
            <v>Atlanta</v>
          </cell>
          <cell r="B7">
            <v>95.1</v>
          </cell>
          <cell r="C7">
            <v>6</v>
          </cell>
        </row>
        <row r="8">
          <cell r="A8" t="str">
            <v>Charlotte</v>
          </cell>
          <cell r="B8">
            <v>95.2</v>
          </cell>
          <cell r="C8">
            <v>7</v>
          </cell>
        </row>
        <row r="9">
          <cell r="A9" t="str">
            <v>Miami</v>
          </cell>
          <cell r="B9">
            <v>95.4</v>
          </cell>
          <cell r="C9">
            <v>8</v>
          </cell>
        </row>
        <row r="10">
          <cell r="A10" t="str">
            <v>St. Louis</v>
          </cell>
          <cell r="B10">
            <v>96.1</v>
          </cell>
          <cell r="C10">
            <v>9</v>
          </cell>
        </row>
        <row r="11">
          <cell r="A11" t="str">
            <v>Kansas</v>
          </cell>
          <cell r="B11">
            <v>96.2</v>
          </cell>
          <cell r="C11">
            <v>10</v>
          </cell>
        </row>
        <row r="12">
          <cell r="A12" t="str">
            <v>Portland</v>
          </cell>
          <cell r="B12">
            <v>97.6</v>
          </cell>
          <cell r="C12">
            <v>18</v>
          </cell>
        </row>
      </sheetData>
      <sheetData sheetId="16">
        <row r="1">
          <cell r="B1" t="str">
            <v>City Centre</v>
          </cell>
        </row>
        <row r="2">
          <cell r="A2" t="str">
            <v>Birmingham</v>
          </cell>
          <cell r="B2">
            <v>28.95</v>
          </cell>
        </row>
        <row r="3">
          <cell r="A3" t="str">
            <v>Columbus</v>
          </cell>
          <cell r="B3">
            <v>25.79</v>
          </cell>
        </row>
        <row r="4">
          <cell r="A4" t="str">
            <v>Portland</v>
          </cell>
          <cell r="B4">
            <v>13.76</v>
          </cell>
        </row>
        <row r="5">
          <cell r="A5" t="str">
            <v>Indianapolis</v>
          </cell>
          <cell r="B5">
            <v>7.58</v>
          </cell>
        </row>
        <row r="6">
          <cell r="A6" t="str">
            <v>Cincinnati</v>
          </cell>
          <cell r="B6">
            <v>7.34</v>
          </cell>
        </row>
        <row r="7">
          <cell r="A7" t="str">
            <v>Cleveland</v>
          </cell>
          <cell r="B7">
            <v>6.68</v>
          </cell>
        </row>
      </sheetData>
      <sheetData sheetId="17">
        <row r="1">
          <cell r="B1" t="str">
            <v>median hosehold income</v>
          </cell>
          <cell r="C1" t="str">
            <v>per capita income</v>
          </cell>
          <cell r="D1" t="str">
            <v>cost index result</v>
          </cell>
          <cell r="E1" t="str">
            <v>poverty</v>
          </cell>
          <cell r="F1" t="str">
            <v>unemployment</v>
          </cell>
          <cell r="G1" t="str">
            <v>population</v>
          </cell>
          <cell r="H1" t="str">
            <v>ARPPU</v>
          </cell>
          <cell r="I1" t="str">
            <v>Price to Rent Ratio</v>
          </cell>
          <cell r="J1" t="str">
            <v>Crime rate</v>
          </cell>
          <cell r="K1" t="str">
            <v>Sum</v>
          </cell>
        </row>
        <row r="2">
          <cell r="A2" t="str">
            <v>Portland</v>
          </cell>
          <cell r="B2">
            <v>6</v>
          </cell>
          <cell r="C2">
            <v>6</v>
          </cell>
          <cell r="D2">
            <v>1</v>
          </cell>
          <cell r="E2">
            <v>6</v>
          </cell>
          <cell r="F2">
            <v>2</v>
          </cell>
          <cell r="G2">
            <v>2</v>
          </cell>
          <cell r="H2">
            <v>6</v>
          </cell>
          <cell r="I2">
            <v>3</v>
          </cell>
          <cell r="J2">
            <v>5</v>
          </cell>
          <cell r="K2">
            <v>37</v>
          </cell>
        </row>
        <row r="3">
          <cell r="A3" t="str">
            <v>Columbus</v>
          </cell>
          <cell r="B3">
            <v>5</v>
          </cell>
          <cell r="C3">
            <v>4</v>
          </cell>
          <cell r="D3">
            <v>0</v>
          </cell>
          <cell r="E3">
            <v>4</v>
          </cell>
          <cell r="F3">
            <v>3</v>
          </cell>
          <cell r="G3">
            <v>3</v>
          </cell>
          <cell r="H3">
            <v>3</v>
          </cell>
          <cell r="I3">
            <v>2</v>
          </cell>
          <cell r="J3">
            <v>6</v>
          </cell>
          <cell r="K3">
            <v>30</v>
          </cell>
        </row>
        <row r="4">
          <cell r="A4" t="str">
            <v>Cincinnati</v>
          </cell>
          <cell r="B4">
            <v>3</v>
          </cell>
          <cell r="C4">
            <v>5</v>
          </cell>
          <cell r="D4">
            <v>3</v>
          </cell>
          <cell r="E4">
            <v>3</v>
          </cell>
          <cell r="F4">
            <v>2</v>
          </cell>
          <cell r="G4">
            <v>1</v>
          </cell>
          <cell r="H4">
            <v>4</v>
          </cell>
          <cell r="I4">
            <v>4</v>
          </cell>
          <cell r="J4">
            <v>4</v>
          </cell>
          <cell r="K4">
            <v>29</v>
          </cell>
        </row>
        <row r="5">
          <cell r="A5" t="str">
            <v>Indianapolis</v>
          </cell>
          <cell r="B5">
            <v>4</v>
          </cell>
          <cell r="C5">
            <v>3</v>
          </cell>
          <cell r="D5">
            <v>0</v>
          </cell>
          <cell r="E5">
            <v>5</v>
          </cell>
          <cell r="F5">
            <v>2</v>
          </cell>
          <cell r="G5">
            <v>3</v>
          </cell>
          <cell r="H5">
            <v>3</v>
          </cell>
          <cell r="I5">
            <v>4</v>
          </cell>
          <cell r="J5">
            <v>3</v>
          </cell>
          <cell r="K5">
            <v>27</v>
          </cell>
        </row>
        <row r="6">
          <cell r="A6" t="str">
            <v>Cleveland</v>
          </cell>
          <cell r="B6">
            <v>1</v>
          </cell>
          <cell r="C6">
            <v>1</v>
          </cell>
          <cell r="D6">
            <v>2</v>
          </cell>
          <cell r="E6">
            <v>1</v>
          </cell>
          <cell r="F6">
            <v>4</v>
          </cell>
          <cell r="G6">
            <v>1</v>
          </cell>
          <cell r="H6">
            <v>5</v>
          </cell>
          <cell r="I6">
            <v>4</v>
          </cell>
          <cell r="J6">
            <v>2</v>
          </cell>
          <cell r="K6">
            <v>19</v>
          </cell>
        </row>
        <row r="7">
          <cell r="A7" t="str">
            <v>Birmingham</v>
          </cell>
          <cell r="B7">
            <v>2</v>
          </cell>
          <cell r="C7">
            <v>2</v>
          </cell>
          <cell r="D7">
            <v>0</v>
          </cell>
          <cell r="E7">
            <v>2</v>
          </cell>
          <cell r="F7">
            <v>1</v>
          </cell>
          <cell r="G7">
            <v>4</v>
          </cell>
          <cell r="H7">
            <v>2</v>
          </cell>
          <cell r="I7">
            <v>1</v>
          </cell>
          <cell r="J7">
            <v>1</v>
          </cell>
          <cell r="K7">
            <v>15</v>
          </cell>
        </row>
      </sheetData>
      <sheetData sheetId="1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atever" refreshedDate="44994.934449537039" createdVersion="7" refreshedVersion="7" minRefreshableVersion="3" recordCount="9" xr:uid="{FF020DFC-C58F-465A-82B2-DFB6E50547F1}">
  <cacheSource type="worksheet">
    <worksheetSource name="Table3"/>
  </cacheSource>
  <cacheFields count="2">
    <cacheField name="City" numFmtId="0">
      <sharedItems count="9">
        <s v="Columbus"/>
        <s v="Cincinnati"/>
        <s v="Cleveland"/>
        <s v="Las Vegas"/>
        <s v="Miami"/>
        <s v="Indianapolis"/>
        <s v="Birmingham"/>
        <s v="Portland"/>
        <s v="Russia"/>
      </sharedItems>
    </cacheField>
    <cacheField name="Profit" numFmtId="167">
      <sharedItems containsSemiMixedTypes="0" containsString="0" containsNumber="1" minValue="-0.50237038095238207" maxValue="4.896555333333333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atever" refreshedDate="44994.952940393516" createdVersion="7" refreshedVersion="7" minRefreshableVersion="3" recordCount="8" xr:uid="{2C104994-974C-4C05-BE09-084E8B453539}">
  <cacheSource type="worksheet">
    <worksheetSource ref="A1:B9" sheet="Population"/>
  </cacheSource>
  <cacheFields count="2">
    <cacheField name="city" numFmtId="0">
      <sharedItems count="8">
        <s v="Cleveland"/>
        <s v="Cincinnati"/>
        <s v="Columbus"/>
        <s v="Miami"/>
        <s v="Las Vegas"/>
        <s v="Portland"/>
        <s v="Birmingham"/>
        <s v="Indianapolis"/>
      </sharedItems>
    </cacheField>
    <cacheField name="population" numFmtId="0">
      <sharedItems containsSemiMixedTypes="0" containsString="0" containsNumber="1" containsInteger="1" minValue="208889" maxValue="8999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atever" refreshedDate="44994.962896527781" createdVersion="7" refreshedVersion="7" minRefreshableVersion="3" recordCount="7" xr:uid="{0A7DD3C2-195D-420A-9654-CC7C369D6AB1}">
  <cacheSource type="worksheet">
    <worksheetSource ref="A1:B8" sheet="Number_Of_Restaurants"/>
  </cacheSource>
  <cacheFields count="2">
    <cacheField name="City" numFmtId="0">
      <sharedItems count="7">
        <s v="Columbus"/>
        <s v="Portland"/>
        <s v="Las Vegas"/>
        <s v="Miami"/>
        <s v="Cleveland"/>
        <s v="Cincinnati"/>
        <s v="Birmingham"/>
      </sharedItems>
    </cacheField>
    <cacheField name="NumberOfRest" numFmtId="0">
      <sharedItems containsSemiMixedTypes="0" containsString="0" containsNumber="1" containsInteger="1" minValue="62" maxValue="1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9020273095238094"/>
  </r>
  <r>
    <x v="1"/>
    <n v="3.0678460952380955"/>
  </r>
  <r>
    <x v="2"/>
    <n v="3.6246989722222231"/>
  </r>
  <r>
    <x v="3"/>
    <n v="-0.50237038095238207"/>
  </r>
  <r>
    <x v="4"/>
    <n v="0.54563751190476284"/>
  </r>
  <r>
    <x v="5"/>
    <n v="1.9645429999999999"/>
  </r>
  <r>
    <x v="6"/>
    <n v="1.2810739642857143"/>
  </r>
  <r>
    <x v="7"/>
    <n v="4.8965553333333336"/>
  </r>
  <r>
    <x v="8"/>
    <n v="3.6038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81386"/>
  </r>
  <r>
    <x v="1"/>
    <n v="304445"/>
  </r>
  <r>
    <x v="2"/>
    <n v="899908"/>
  </r>
  <r>
    <x v="3"/>
    <n v="467103"/>
  </r>
  <r>
    <x v="4"/>
    <n v="653963"/>
  </r>
  <r>
    <x v="5"/>
    <n v="654378"/>
  </r>
  <r>
    <x v="6"/>
    <n v="208889"/>
  </r>
  <r>
    <x v="7"/>
    <n v="8756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91"/>
  </r>
  <r>
    <x v="1"/>
    <n v="77"/>
  </r>
  <r>
    <x v="2"/>
    <n v="114"/>
  </r>
  <r>
    <x v="3"/>
    <n v="99"/>
  </r>
  <r>
    <x v="4"/>
    <n v="62"/>
  </r>
  <r>
    <x v="5"/>
    <n v="169"/>
  </r>
  <r>
    <x v="6"/>
    <n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7EC01-DB9D-4A34-86AC-F3A863FE5A9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N3:O13" firstHeaderRow="1" firstDataRow="1" firstDataCol="1"/>
  <pivotFields count="2">
    <pivotField axis="axisRow" showAll="0" sortType="descending">
      <items count="10">
        <item x="6"/>
        <item x="1"/>
        <item x="2"/>
        <item x="0"/>
        <item x="5"/>
        <item x="3"/>
        <item x="4"/>
        <item x="7"/>
        <item x="8"/>
        <item t="default"/>
      </items>
      <autoSortScope>
        <pivotArea dataOnly="0" outline="0" fieldPosition="0">
          <references count="1">
            <reference field="4294967294" count="1" selected="0">
              <x v="0"/>
            </reference>
          </references>
        </pivotArea>
      </autoSortScope>
    </pivotField>
    <pivotField dataField="1" numFmtId="167" showAll="0"/>
  </pivotFields>
  <rowFields count="1">
    <field x="0"/>
  </rowFields>
  <rowItems count="10">
    <i>
      <x v="7"/>
    </i>
    <i>
      <x v="2"/>
    </i>
    <i>
      <x v="8"/>
    </i>
    <i>
      <x v="1"/>
    </i>
    <i>
      <x v="4"/>
    </i>
    <i>
      <x v="3"/>
    </i>
    <i>
      <x/>
    </i>
    <i>
      <x v="6"/>
    </i>
    <i>
      <x v="5"/>
    </i>
    <i t="grand">
      <x/>
    </i>
  </rowItems>
  <colItems count="1">
    <i/>
  </colItems>
  <dataFields count="1">
    <dataField name="Sum of Profit" fld="1" baseField="0" baseItem="0"/>
  </dataFields>
  <formats count="1">
    <format dxfId="7">
      <pivotArea collapsedLevelsAreSubtotals="1" fieldPosition="0">
        <references count="1">
          <reference field="0" count="0"/>
        </references>
      </pivotArea>
    </format>
  </formats>
  <chartFormats count="4">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FC4DB-55D4-49D8-AEF5-0A6E08F33B1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0" firstHeaderRow="1" firstDataRow="1" firstDataCol="1"/>
  <pivotFields count="2">
    <pivotField axis="axisRow" showAll="0" sortType="descending">
      <items count="9">
        <item x="6"/>
        <item x="1"/>
        <item x="0"/>
        <item x="2"/>
        <item x="7"/>
        <item x="4"/>
        <item x="3"/>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3"/>
    </i>
    <i>
      <x v="4"/>
    </i>
    <i>
      <x v="7"/>
    </i>
    <i>
      <x v="5"/>
    </i>
    <i>
      <x v="6"/>
    </i>
    <i>
      <x v="2"/>
    </i>
    <i>
      <x v="1"/>
    </i>
    <i>
      <x/>
    </i>
    <i t="grand">
      <x/>
    </i>
  </rowItems>
  <colItems count="1">
    <i/>
  </colItems>
  <dataFields count="1">
    <dataField name="Sum of population"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6FFDE-3EFB-463B-B310-4070B0381893}"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9" firstHeaderRow="1" firstDataRow="1" firstDataCol="1"/>
  <pivotFields count="2">
    <pivotField axis="axisRow" showAll="0" sortType="descending">
      <items count="8">
        <item x="6"/>
        <item x="5"/>
        <item x="4"/>
        <item x="0"/>
        <item x="2"/>
        <item x="3"/>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1"/>
    </i>
    <i>
      <x v="4"/>
    </i>
    <i>
      <x v="5"/>
    </i>
    <i>
      <x v="3"/>
    </i>
    <i>
      <x v="6"/>
    </i>
    <i>
      <x/>
    </i>
    <i>
      <x v="2"/>
    </i>
    <i t="grand">
      <x/>
    </i>
  </rowItems>
  <colItems count="1">
    <i/>
  </colItems>
  <dataFields count="1">
    <dataField name="Sum of NumberOfRes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056E69-5AD0-4A8B-9603-F71DCB24EDF2}" name="Table3" displayName="Table3" ref="B5:C14" totalsRowShown="0" headerRowDxfId="6">
  <autoFilter ref="B5:C14" xr:uid="{0B056E69-5AD0-4A8B-9603-F71DCB24EDF2}"/>
  <tableColumns count="2">
    <tableColumn id="1" xr3:uid="{91F4B445-6823-4BF7-97C1-4CE750DDD350}" name="City" dataDxfId="5"/>
    <tableColumn id="2" xr3:uid="{97EAEE57-DC59-4169-B1B5-54D659E05548}" name="Profit" dataDxfId="4" dataCellStyle="Percent"/>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77B687-D355-47E6-8BAC-9B088305CF7D}" name="Table6" displayName="Table6" ref="A1:C12" totalsRowShown="0">
  <autoFilter ref="A1:C12" xr:uid="{0377B687-D355-47E6-8BAC-9B088305CF7D}"/>
  <sortState xmlns:xlrd2="http://schemas.microsoft.com/office/spreadsheetml/2017/richdata2" ref="A2:C12">
    <sortCondition descending="1" ref="B1:B12"/>
  </sortState>
  <tableColumns count="3">
    <tableColumn id="1" xr3:uid="{67B48849-FE4B-47A9-8ECB-F3E675460EF5}" name="city"/>
    <tableColumn id="2" xr3:uid="{DB6CF5F2-F5F3-42D8-967B-7CC7360AA066}" name="index"/>
    <tableColumn id="3" xr3:uid="{E475F4F9-24BB-46C9-A153-8305ECF81AA6}" name="ra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0E57C-7448-4C87-9DDE-ACE95DCF7869}" name="Table14" displayName="Table14" ref="A1:C7" totalsRowShown="0">
  <autoFilter ref="A1:C7" xr:uid="{44F0E57C-7448-4C87-9DDE-ACE95DCF7869}"/>
  <sortState xmlns:xlrd2="http://schemas.microsoft.com/office/spreadsheetml/2017/richdata2" ref="A2:C7">
    <sortCondition descending="1" ref="B1:B7"/>
  </sortState>
  <tableColumns count="3">
    <tableColumn id="1" xr3:uid="{A38FC9F3-3177-45A7-A5FC-90F7B606C284}" name="city"/>
    <tableColumn id="2" xr3:uid="{D4447F1F-782B-45E4-85FC-FDCA1AD7ACD5}" name="Estimated  per capita income" dataDxfId="3"/>
    <tableColumn id="3" xr3:uid="{E0279A57-61FC-4D19-9BE3-199135F40ACB}" name="Estimated median household inco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3311F4-3EAE-4E08-B468-FE907809EA79}" name="Table15" displayName="Table15" ref="A1:B7" totalsRowShown="0">
  <autoFilter ref="A1:B7" xr:uid="{8C3311F4-3EAE-4E08-B468-FE907809EA79}"/>
  <sortState xmlns:xlrd2="http://schemas.microsoft.com/office/spreadsheetml/2017/richdata2" ref="A2:B7">
    <sortCondition ref="B1:B7"/>
  </sortState>
  <tableColumns count="2">
    <tableColumn id="1" xr3:uid="{822D7103-69E3-4523-85B9-696C83A621A9}" name="city"/>
    <tableColumn id="2" xr3:uid="{F1F9CCF5-F096-48BC-9DBE-C0CAFB884060}" name="poverty"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1D2CD7-A98B-453E-A897-AC2B1D377C59}" name="Table16" displayName="Table16" ref="A1:B7" totalsRowShown="0">
  <autoFilter ref="A1:B7" xr:uid="{0F1D2CD7-A98B-453E-A897-AC2B1D377C59}"/>
  <sortState xmlns:xlrd2="http://schemas.microsoft.com/office/spreadsheetml/2017/richdata2" ref="A2:B7">
    <sortCondition ref="B1:B7"/>
  </sortState>
  <tableColumns count="2">
    <tableColumn id="1" xr3:uid="{EB6E6933-F3D3-4B7C-BB0D-E1775F6EE47E}" name="city"/>
    <tableColumn id="2" xr3:uid="{008FF59D-3D9C-4E7D-AB51-6353BCAD2D73}" name="unemployment"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7A51DC-955A-4190-9C40-818A26C88202}" name="Table2" displayName="Table2" ref="A1:C7" totalsRowShown="0">
  <autoFilter ref="A1:C7" xr:uid="{AB7A51DC-955A-4190-9C40-818A26C88202}"/>
  <sortState xmlns:xlrd2="http://schemas.microsoft.com/office/spreadsheetml/2017/richdata2" ref="A2:C7">
    <sortCondition descending="1" ref="B1:B7"/>
  </sortState>
  <tableColumns count="3">
    <tableColumn id="1" xr3:uid="{5BC3B5FC-8B71-4007-ABD0-81B1B1A8EBAB}" name="city"/>
    <tableColumn id="2" xr3:uid="{8C7DD29D-CA57-4E13-9D72-394423628C14}" name="City Centre"/>
    <tableColumn id="3" xr3:uid="{74DA1414-156A-4730-B4B9-3BF7B1D0A7CC}" name="Outside of Cent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B32F38-EE01-4046-BEF0-934E42548B99}" name="Table21" displayName="Table21" ref="A1:K7" totalsRowShown="0">
  <autoFilter ref="A1:K7" xr:uid="{36B32F38-EE01-4046-BEF0-934E42548B99}"/>
  <sortState xmlns:xlrd2="http://schemas.microsoft.com/office/spreadsheetml/2017/richdata2" ref="A2:K7">
    <sortCondition descending="1" ref="K1:K7"/>
  </sortState>
  <tableColumns count="11">
    <tableColumn id="1" xr3:uid="{18E95678-B248-4DF9-B061-53BAF8DFACB1}" name="city"/>
    <tableColumn id="2" xr3:uid="{8BC6083C-3EBE-410D-A2DE-4E46557C02C1}" name="median hosehold income"/>
    <tableColumn id="3" xr3:uid="{435A3ECB-266A-40F3-91F9-3FBD33AC502C}" name="per capita income"/>
    <tableColumn id="4" xr3:uid="{E91356A9-CC0F-4295-B032-9D82577FAA8F}" name="cost index result"/>
    <tableColumn id="5" xr3:uid="{16244042-90BF-442B-9751-8A6BF0EF58AA}" name="poverty"/>
    <tableColumn id="6" xr3:uid="{186B8FA6-9BC6-4DE5-B5F7-E5C54DFCE265}" name="unemployment"/>
    <tableColumn id="7" xr3:uid="{C88A4D25-9D72-42FB-997F-1459B4AA8776}" name="population"/>
    <tableColumn id="8" xr3:uid="{C3EC5E75-F687-45DA-A01E-1EA34184AACB}" name="ARPPU"/>
    <tableColumn id="9" xr3:uid="{514F7E4E-E7E8-4769-9E28-7BFAB43F109E}" name="Price to Rent Ratio"/>
    <tableColumn id="10" xr3:uid="{F2FADAEF-47C5-4199-AE33-F13DBE9AEB5E}" name="Crime rate"/>
    <tableColumn id="11" xr3:uid="{60E7F460-6104-4905-A277-BECD9E6CCFE7}" name="Sum" dataDxfId="0">
      <calculatedColumnFormula>SUM(B2:J2)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drawing" Target="../drawings/drawing6.xml"/><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7.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drawing" Target="../drawings/drawing8.xm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5.vml"/><Relationship Id="rId1" Type="http://schemas.openxmlformats.org/officeDocument/2006/relationships/drawing" Target="../drawings/drawing9.xml"/><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drawing" Target="../drawings/drawing10.xm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5DCE0-CDCE-DB4D-BD9C-87B6D5879079}">
  <sheetPr>
    <tabColor rgb="FF0070C0"/>
  </sheetPr>
  <dimension ref="A1"/>
  <sheetViews>
    <sheetView workbookViewId="0">
      <selection activeCell="F14" sqref="F14"/>
    </sheetView>
  </sheetViews>
  <sheetFormatPr defaultColWidth="10.75" defaultRowHeight="15.75" x14ac:dyDescent="0.25"/>
  <cols>
    <col min="1" max="16384" width="10.75" style="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AC47E-D22B-4053-A4FA-A51115B516E6}">
  <dimension ref="A1:B7"/>
  <sheetViews>
    <sheetView workbookViewId="0">
      <selection activeCell="P11" sqref="P11"/>
    </sheetView>
  </sheetViews>
  <sheetFormatPr defaultRowHeight="15.75" x14ac:dyDescent="0.25"/>
  <sheetData>
    <row r="1" spans="1:2" x14ac:dyDescent="0.25">
      <c r="A1" s="20" t="s">
        <v>61</v>
      </c>
      <c r="B1" s="21" t="s">
        <v>71</v>
      </c>
    </row>
    <row r="2" spans="1:2" x14ac:dyDescent="0.25">
      <c r="A2" s="22" t="s">
        <v>46</v>
      </c>
      <c r="B2" s="23">
        <v>362.4</v>
      </c>
    </row>
    <row r="3" spans="1:2" x14ac:dyDescent="0.25">
      <c r="A3" s="24" t="s">
        <v>53</v>
      </c>
      <c r="B3" s="25">
        <v>431</v>
      </c>
    </row>
    <row r="4" spans="1:2" x14ac:dyDescent="0.25">
      <c r="A4" s="26" t="s">
        <v>72</v>
      </c>
      <c r="B4" s="27">
        <v>508.3</v>
      </c>
    </row>
    <row r="5" spans="1:2" x14ac:dyDescent="0.25">
      <c r="A5" s="24" t="s">
        <v>73</v>
      </c>
      <c r="B5" s="25">
        <v>583.70000000000005</v>
      </c>
    </row>
    <row r="6" spans="1:2" x14ac:dyDescent="0.25">
      <c r="A6" s="22" t="s">
        <v>48</v>
      </c>
      <c r="B6" s="23">
        <v>713.3</v>
      </c>
    </row>
    <row r="7" spans="1:2" x14ac:dyDescent="0.25">
      <c r="A7" s="24" t="s">
        <v>74</v>
      </c>
      <c r="B7" s="25">
        <v>875.8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8D21-C1FC-4E0E-91B0-2A563023F36F}">
  <dimension ref="A1:C7"/>
  <sheetViews>
    <sheetView workbookViewId="0">
      <selection activeCell="D10" sqref="D10"/>
    </sheetView>
  </sheetViews>
  <sheetFormatPr defaultRowHeight="15.75" x14ac:dyDescent="0.25"/>
  <sheetData>
    <row r="1" spans="1:3" x14ac:dyDescent="0.25">
      <c r="A1" t="s">
        <v>61</v>
      </c>
      <c r="B1" s="28" t="s">
        <v>75</v>
      </c>
      <c r="C1" t="s">
        <v>76</v>
      </c>
    </row>
    <row r="2" spans="1:3" x14ac:dyDescent="0.25">
      <c r="A2" t="s">
        <v>53</v>
      </c>
      <c r="B2" s="29">
        <v>45035</v>
      </c>
      <c r="C2" s="29">
        <v>76231</v>
      </c>
    </row>
    <row r="3" spans="1:3" x14ac:dyDescent="0.25">
      <c r="A3" t="s">
        <v>47</v>
      </c>
      <c r="B3" s="29">
        <v>33910</v>
      </c>
      <c r="C3" s="29">
        <v>46260</v>
      </c>
    </row>
    <row r="4" spans="1:3" x14ac:dyDescent="0.25">
      <c r="A4" t="s">
        <v>46</v>
      </c>
      <c r="B4" s="29">
        <v>31843</v>
      </c>
      <c r="C4" s="29">
        <v>57118</v>
      </c>
    </row>
    <row r="5" spans="1:3" x14ac:dyDescent="0.25">
      <c r="A5" t="s">
        <v>51</v>
      </c>
      <c r="B5" s="29">
        <v>29008</v>
      </c>
      <c r="C5" s="29">
        <v>49661</v>
      </c>
    </row>
    <row r="6" spans="1:3" x14ac:dyDescent="0.25">
      <c r="A6" t="s">
        <v>52</v>
      </c>
      <c r="B6" s="29">
        <v>25552</v>
      </c>
      <c r="C6" s="29">
        <v>36753</v>
      </c>
    </row>
    <row r="7" spans="1:3" x14ac:dyDescent="0.25">
      <c r="A7" t="s">
        <v>48</v>
      </c>
      <c r="B7" s="29">
        <v>21782</v>
      </c>
      <c r="C7" s="29">
        <v>32053</v>
      </c>
    </row>
  </sheetData>
  <pageMargins left="0.7" right="0.7" top="0.75" bottom="0.75" header="0.3" footer="0.3"/>
  <drawing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F0BF-D961-4A12-BDEE-9B98E6A31D4A}">
  <dimension ref="A1:B7"/>
  <sheetViews>
    <sheetView workbookViewId="0">
      <selection activeCell="N15" sqref="N15"/>
    </sheetView>
  </sheetViews>
  <sheetFormatPr defaultRowHeight="15.75" x14ac:dyDescent="0.25"/>
  <sheetData>
    <row r="1" spans="1:2" x14ac:dyDescent="0.25">
      <c r="A1" t="s">
        <v>61</v>
      </c>
      <c r="B1" s="28" t="s">
        <v>77</v>
      </c>
    </row>
    <row r="2" spans="1:2" x14ac:dyDescent="0.25">
      <c r="A2" t="s">
        <v>53</v>
      </c>
      <c r="B2" s="30">
        <v>0.123</v>
      </c>
    </row>
    <row r="3" spans="1:2" x14ac:dyDescent="0.25">
      <c r="A3" t="s">
        <v>78</v>
      </c>
      <c r="B3" s="30">
        <v>0.158</v>
      </c>
    </row>
    <row r="4" spans="1:2" x14ac:dyDescent="0.25">
      <c r="A4" t="s">
        <v>46</v>
      </c>
      <c r="B4" s="30">
        <v>0.16300000000000001</v>
      </c>
    </row>
    <row r="5" spans="1:2" x14ac:dyDescent="0.25">
      <c r="A5" t="s">
        <v>47</v>
      </c>
      <c r="B5" s="30">
        <v>0.23100000000000001</v>
      </c>
    </row>
    <row r="6" spans="1:2" x14ac:dyDescent="0.25">
      <c r="A6" t="s">
        <v>79</v>
      </c>
      <c r="B6" s="30">
        <v>0.252</v>
      </c>
    </row>
    <row r="7" spans="1:2" x14ac:dyDescent="0.25">
      <c r="A7" t="s">
        <v>48</v>
      </c>
      <c r="B7" s="30">
        <v>0.308</v>
      </c>
    </row>
  </sheetData>
  <pageMargins left="0.7" right="0.7" top="0.75" bottom="0.75" header="0.3" footer="0.3"/>
  <drawing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582C-6A2D-4F6D-9443-29812B473D78}">
  <dimension ref="A1:B7"/>
  <sheetViews>
    <sheetView workbookViewId="0">
      <selection activeCell="N19" sqref="N19"/>
    </sheetView>
  </sheetViews>
  <sheetFormatPr defaultRowHeight="15.75" x14ac:dyDescent="0.25"/>
  <sheetData>
    <row r="1" spans="1:2" x14ac:dyDescent="0.25">
      <c r="A1" t="s">
        <v>61</v>
      </c>
      <c r="B1" s="28" t="s">
        <v>80</v>
      </c>
    </row>
    <row r="2" spans="1:2" x14ac:dyDescent="0.25">
      <c r="A2" t="s">
        <v>48</v>
      </c>
      <c r="B2" s="30">
        <v>4.5999999999999999E-2</v>
      </c>
    </row>
    <row r="3" spans="1:2" x14ac:dyDescent="0.25">
      <c r="A3" t="s">
        <v>46</v>
      </c>
      <c r="B3" s="30">
        <v>5.1999999999999998E-2</v>
      </c>
    </row>
    <row r="4" spans="1:2" x14ac:dyDescent="0.25">
      <c r="A4" t="s">
        <v>51</v>
      </c>
      <c r="B4" s="30">
        <v>6.3E-2</v>
      </c>
    </row>
    <row r="5" spans="1:2" x14ac:dyDescent="0.25">
      <c r="A5" t="s">
        <v>53</v>
      </c>
      <c r="B5" s="30">
        <v>6.4000000000000001E-2</v>
      </c>
    </row>
    <row r="6" spans="1:2" x14ac:dyDescent="0.25">
      <c r="A6" t="s">
        <v>47</v>
      </c>
      <c r="B6" s="30">
        <v>6.5000000000000002E-2</v>
      </c>
    </row>
    <row r="7" spans="1:2" x14ac:dyDescent="0.25">
      <c r="A7" t="s">
        <v>52</v>
      </c>
      <c r="B7" s="30">
        <v>6.8000000000000005E-2</v>
      </c>
    </row>
  </sheetData>
  <pageMargins left="0.7" right="0.7" top="0.75" bottom="0.75" header="0.3" footer="0.3"/>
  <drawing r:id="rId1"/>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AD4D-05AC-488C-B875-F998357EB529}">
  <dimension ref="A1:C7"/>
  <sheetViews>
    <sheetView workbookViewId="0">
      <selection activeCell="N12" sqref="N12"/>
    </sheetView>
  </sheetViews>
  <sheetFormatPr defaultRowHeight="15.75" x14ac:dyDescent="0.25"/>
  <sheetData>
    <row r="1" spans="1:3" x14ac:dyDescent="0.25">
      <c r="A1" t="s">
        <v>61</v>
      </c>
      <c r="B1" t="s">
        <v>81</v>
      </c>
      <c r="C1" t="s">
        <v>82</v>
      </c>
    </row>
    <row r="2" spans="1:3" x14ac:dyDescent="0.25">
      <c r="A2" t="s">
        <v>52</v>
      </c>
      <c r="B2">
        <v>28.95</v>
      </c>
      <c r="C2">
        <v>24.25</v>
      </c>
    </row>
    <row r="3" spans="1:3" x14ac:dyDescent="0.25">
      <c r="A3" t="s">
        <v>46</v>
      </c>
      <c r="B3">
        <v>25.79</v>
      </c>
      <c r="C3">
        <v>14.53</v>
      </c>
    </row>
    <row r="4" spans="1:3" x14ac:dyDescent="0.25">
      <c r="A4" t="s">
        <v>53</v>
      </c>
      <c r="B4">
        <v>13.76</v>
      </c>
      <c r="C4">
        <v>12.22</v>
      </c>
    </row>
    <row r="5" spans="1:3" x14ac:dyDescent="0.25">
      <c r="A5" t="s">
        <v>51</v>
      </c>
      <c r="B5">
        <v>7.58</v>
      </c>
      <c r="C5">
        <v>6.09</v>
      </c>
    </row>
    <row r="6" spans="1:3" x14ac:dyDescent="0.25">
      <c r="A6" t="s">
        <v>47</v>
      </c>
      <c r="B6">
        <v>7.34</v>
      </c>
      <c r="C6">
        <v>6.72</v>
      </c>
    </row>
    <row r="7" spans="1:3" x14ac:dyDescent="0.25">
      <c r="A7" t="s">
        <v>48</v>
      </c>
      <c r="B7">
        <v>6.68</v>
      </c>
    </row>
  </sheetData>
  <pageMargins left="0.7" right="0.7" top="0.75" bottom="0.75" header="0.3" footer="0.3"/>
  <drawing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1393-2A61-4931-BE99-88C8707CFDFA}">
  <dimension ref="A1:K7"/>
  <sheetViews>
    <sheetView workbookViewId="0">
      <selection activeCell="M13" sqref="M13"/>
    </sheetView>
  </sheetViews>
  <sheetFormatPr defaultRowHeight="15.75" x14ac:dyDescent="0.25"/>
  <sheetData>
    <row r="1" spans="1:11" x14ac:dyDescent="0.25">
      <c r="A1" t="s">
        <v>61</v>
      </c>
      <c r="B1" t="s">
        <v>86</v>
      </c>
      <c r="C1" t="s">
        <v>87</v>
      </c>
      <c r="D1" t="s">
        <v>88</v>
      </c>
      <c r="E1" t="s">
        <v>77</v>
      </c>
      <c r="F1" t="s">
        <v>80</v>
      </c>
      <c r="G1" t="s">
        <v>84</v>
      </c>
      <c r="H1" t="s">
        <v>89</v>
      </c>
      <c r="I1" t="s">
        <v>90</v>
      </c>
      <c r="J1" t="s">
        <v>91</v>
      </c>
      <c r="K1" t="s">
        <v>92</v>
      </c>
    </row>
    <row r="2" spans="1:11" x14ac:dyDescent="0.25">
      <c r="A2" t="s">
        <v>53</v>
      </c>
      <c r="B2">
        <v>6</v>
      </c>
      <c r="C2">
        <v>6</v>
      </c>
      <c r="D2">
        <v>1</v>
      </c>
      <c r="E2">
        <v>6</v>
      </c>
      <c r="F2">
        <v>2</v>
      </c>
      <c r="G2">
        <v>2</v>
      </c>
      <c r="H2">
        <v>6</v>
      </c>
      <c r="I2">
        <v>3</v>
      </c>
      <c r="J2">
        <v>5</v>
      </c>
      <c r="K2">
        <f>SUM(B2:J2)</f>
        <v>37</v>
      </c>
    </row>
    <row r="3" spans="1:11" x14ac:dyDescent="0.25">
      <c r="A3" t="s">
        <v>46</v>
      </c>
      <c r="B3">
        <v>5</v>
      </c>
      <c r="C3">
        <v>4</v>
      </c>
      <c r="D3">
        <v>0</v>
      </c>
      <c r="E3">
        <v>4</v>
      </c>
      <c r="F3">
        <v>3</v>
      </c>
      <c r="G3">
        <v>3</v>
      </c>
      <c r="H3">
        <v>3</v>
      </c>
      <c r="I3">
        <v>2</v>
      </c>
      <c r="J3">
        <v>6</v>
      </c>
      <c r="K3">
        <f>SUM(B3:J3)</f>
        <v>30</v>
      </c>
    </row>
    <row r="4" spans="1:11" x14ac:dyDescent="0.25">
      <c r="A4" t="s">
        <v>47</v>
      </c>
      <c r="B4">
        <v>3</v>
      </c>
      <c r="C4">
        <v>5</v>
      </c>
      <c r="D4">
        <v>3</v>
      </c>
      <c r="E4">
        <v>3</v>
      </c>
      <c r="F4">
        <v>2</v>
      </c>
      <c r="G4">
        <v>1</v>
      </c>
      <c r="H4">
        <v>4</v>
      </c>
      <c r="I4">
        <v>4</v>
      </c>
      <c r="J4">
        <v>4</v>
      </c>
      <c r="K4">
        <f>SUM(B4:J4)</f>
        <v>29</v>
      </c>
    </row>
    <row r="5" spans="1:11" x14ac:dyDescent="0.25">
      <c r="A5" t="s">
        <v>51</v>
      </c>
      <c r="B5">
        <v>4</v>
      </c>
      <c r="C5">
        <v>3</v>
      </c>
      <c r="D5">
        <v>0</v>
      </c>
      <c r="E5">
        <v>5</v>
      </c>
      <c r="F5">
        <v>2</v>
      </c>
      <c r="G5">
        <v>3</v>
      </c>
      <c r="H5">
        <v>3</v>
      </c>
      <c r="I5">
        <v>4</v>
      </c>
      <c r="J5">
        <v>3</v>
      </c>
      <c r="K5">
        <f>SUM(B5:J5)</f>
        <v>27</v>
      </c>
    </row>
    <row r="6" spans="1:11" x14ac:dyDescent="0.25">
      <c r="A6" t="s">
        <v>48</v>
      </c>
      <c r="B6">
        <v>1</v>
      </c>
      <c r="C6">
        <v>1</v>
      </c>
      <c r="D6">
        <v>2</v>
      </c>
      <c r="E6">
        <v>1</v>
      </c>
      <c r="F6">
        <v>4</v>
      </c>
      <c r="G6">
        <v>1</v>
      </c>
      <c r="H6">
        <v>5</v>
      </c>
      <c r="I6">
        <v>4</v>
      </c>
      <c r="J6">
        <v>2</v>
      </c>
      <c r="K6">
        <v>19</v>
      </c>
    </row>
    <row r="7" spans="1:11" x14ac:dyDescent="0.25">
      <c r="A7" t="s">
        <v>52</v>
      </c>
      <c r="B7">
        <v>2</v>
      </c>
      <c r="C7">
        <v>2</v>
      </c>
      <c r="D7">
        <v>0</v>
      </c>
      <c r="E7">
        <v>2</v>
      </c>
      <c r="F7">
        <v>1</v>
      </c>
      <c r="G7">
        <v>4</v>
      </c>
      <c r="H7">
        <v>2</v>
      </c>
      <c r="I7">
        <v>1</v>
      </c>
      <c r="J7">
        <v>1</v>
      </c>
      <c r="K7">
        <f>SUM(B7:J7)</f>
        <v>15</v>
      </c>
    </row>
  </sheetData>
  <pageMargins left="0.7" right="0.7" top="0.75" bottom="0.75" header="0.3" footer="0.3"/>
  <drawing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63BF-BC33-424E-AFCA-05E3758E7E9D}">
  <dimension ref="Q1:AF42"/>
  <sheetViews>
    <sheetView showGridLines="0" tabSelected="1" zoomScale="50" zoomScaleNormal="50" workbookViewId="0">
      <selection activeCell="AJ12" sqref="AJ12"/>
    </sheetView>
  </sheetViews>
  <sheetFormatPr defaultColWidth="8.75" defaultRowHeight="15.75" x14ac:dyDescent="0.25"/>
  <cols>
    <col min="1" max="16384" width="8.75" style="31"/>
  </cols>
  <sheetData>
    <row r="1" spans="17:32" ht="46.5" x14ac:dyDescent="0.7">
      <c r="R1" s="32"/>
      <c r="S1" s="33" t="s">
        <v>54</v>
      </c>
      <c r="T1" s="32"/>
      <c r="U1" s="32"/>
      <c r="V1" s="32"/>
    </row>
    <row r="3" spans="17:32" ht="23.25" x14ac:dyDescent="0.35">
      <c r="Q3" s="34" t="s">
        <v>93</v>
      </c>
      <c r="R3" s="34"/>
      <c r="S3" s="34"/>
      <c r="T3" s="34"/>
      <c r="U3" s="34"/>
      <c r="V3" s="34"/>
    </row>
    <row r="4" spans="17:32" ht="23.25" x14ac:dyDescent="0.35">
      <c r="Q4" s="34">
        <v>1.1000000000000001</v>
      </c>
      <c r="R4" s="34" t="s">
        <v>94</v>
      </c>
      <c r="S4" s="34"/>
      <c r="T4" s="34"/>
      <c r="U4" s="34"/>
      <c r="V4" s="34"/>
    </row>
    <row r="5" spans="17:32" ht="23.25" x14ac:dyDescent="0.35">
      <c r="Q5" s="34">
        <v>1.2</v>
      </c>
      <c r="R5" s="34" t="s">
        <v>95</v>
      </c>
      <c r="S5" s="34"/>
      <c r="T5" s="34"/>
      <c r="U5" s="34"/>
      <c r="V5" s="34"/>
    </row>
    <row r="6" spans="17:32" ht="23.25" x14ac:dyDescent="0.35">
      <c r="Q6" s="34">
        <v>1.3</v>
      </c>
      <c r="R6" s="34" t="s">
        <v>96</v>
      </c>
      <c r="S6" s="34"/>
      <c r="T6" s="34"/>
      <c r="U6" s="34"/>
      <c r="V6" s="34"/>
    </row>
    <row r="7" spans="17:32" x14ac:dyDescent="0.25">
      <c r="Q7" s="39" t="s">
        <v>97</v>
      </c>
      <c r="R7" s="39"/>
      <c r="S7" s="39"/>
      <c r="T7" s="39"/>
      <c r="U7" s="39"/>
      <c r="V7" s="39"/>
      <c r="W7" s="39"/>
      <c r="X7" s="39"/>
      <c r="Y7" s="39"/>
      <c r="Z7" s="39"/>
      <c r="AA7" s="39"/>
      <c r="AB7" s="39"/>
      <c r="AC7" s="39"/>
      <c r="AD7" s="39"/>
      <c r="AE7" s="39"/>
      <c r="AF7" s="39"/>
    </row>
    <row r="8" spans="17:32" ht="38.450000000000003" customHeight="1" x14ac:dyDescent="0.25">
      <c r="Q8" s="39"/>
      <c r="R8" s="39"/>
      <c r="S8" s="39"/>
      <c r="T8" s="39"/>
      <c r="U8" s="39"/>
      <c r="V8" s="39"/>
      <c r="W8" s="39"/>
      <c r="X8" s="39"/>
      <c r="Y8" s="39"/>
      <c r="Z8" s="39"/>
      <c r="AA8" s="39"/>
      <c r="AB8" s="39"/>
      <c r="AC8" s="39"/>
      <c r="AD8" s="39"/>
      <c r="AE8" s="39"/>
      <c r="AF8" s="39"/>
    </row>
    <row r="9" spans="17:32" ht="23.25" x14ac:dyDescent="0.35">
      <c r="Q9" s="34">
        <v>2.1</v>
      </c>
      <c r="R9" s="34" t="s">
        <v>98</v>
      </c>
      <c r="S9" s="34"/>
      <c r="T9" s="34"/>
      <c r="U9" s="34"/>
      <c r="V9" s="34"/>
    </row>
    <row r="10" spans="17:32" ht="23.25" x14ac:dyDescent="0.25">
      <c r="Q10" s="36">
        <v>2.2000000000000002</v>
      </c>
      <c r="R10" s="40" t="s">
        <v>99</v>
      </c>
      <c r="S10" s="40"/>
      <c r="T10" s="40"/>
      <c r="U10" s="40"/>
      <c r="V10" s="40"/>
      <c r="W10" s="40"/>
      <c r="X10" s="40"/>
      <c r="Y10" s="40"/>
      <c r="Z10" s="40"/>
      <c r="AA10" s="40"/>
      <c r="AB10" s="40"/>
      <c r="AC10" s="40"/>
      <c r="AD10" s="40"/>
      <c r="AE10" s="40"/>
      <c r="AF10" s="40"/>
    </row>
    <row r="11" spans="17:32" ht="50.45" customHeight="1" x14ac:dyDescent="0.25">
      <c r="R11" s="40"/>
      <c r="S11" s="40"/>
      <c r="T11" s="40"/>
      <c r="U11" s="40"/>
      <c r="V11" s="40"/>
      <c r="W11" s="40"/>
      <c r="X11" s="40"/>
      <c r="Y11" s="40"/>
      <c r="Z11" s="40"/>
      <c r="AA11" s="40"/>
      <c r="AB11" s="40"/>
      <c r="AC11" s="40"/>
      <c r="AD11" s="40"/>
      <c r="AE11" s="40"/>
      <c r="AF11" s="40"/>
    </row>
    <row r="12" spans="17:32" ht="23.25" x14ac:dyDescent="0.35">
      <c r="Q12" s="34">
        <v>2.2999999999999998</v>
      </c>
      <c r="R12" s="34" t="s">
        <v>100</v>
      </c>
      <c r="S12" s="34"/>
      <c r="T12" s="34"/>
      <c r="U12" s="34"/>
      <c r="V12" s="34"/>
      <c r="Z12" s="35"/>
      <c r="AA12" s="35"/>
      <c r="AB12" s="35"/>
      <c r="AC12" s="35"/>
      <c r="AD12" s="35"/>
      <c r="AE12" s="35"/>
      <c r="AF12" s="35"/>
    </row>
    <row r="13" spans="17:32" x14ac:dyDescent="0.25">
      <c r="Q13" s="39" t="s">
        <v>101</v>
      </c>
      <c r="R13" s="39"/>
      <c r="S13" s="39"/>
      <c r="T13" s="39"/>
      <c r="U13" s="39"/>
      <c r="V13" s="39"/>
      <c r="W13" s="39"/>
      <c r="X13" s="39"/>
      <c r="Y13" s="39"/>
      <c r="Z13" s="39"/>
      <c r="AA13" s="39"/>
      <c r="AB13" s="39"/>
      <c r="AC13" s="39"/>
      <c r="AD13" s="39"/>
      <c r="AE13" s="39"/>
      <c r="AF13" s="39"/>
    </row>
    <row r="14" spans="17:32" x14ac:dyDescent="0.25">
      <c r="Q14" s="39"/>
      <c r="R14" s="39"/>
      <c r="S14" s="39"/>
      <c r="T14" s="39"/>
      <c r="U14" s="39"/>
      <c r="V14" s="39"/>
      <c r="W14" s="39"/>
      <c r="X14" s="39"/>
      <c r="Y14" s="39"/>
      <c r="Z14" s="39"/>
      <c r="AA14" s="39"/>
      <c r="AB14" s="39"/>
      <c r="AC14" s="39"/>
      <c r="AD14" s="39"/>
      <c r="AE14" s="39"/>
      <c r="AF14" s="39"/>
    </row>
    <row r="15" spans="17:32" x14ac:dyDescent="0.25">
      <c r="Q15" s="39"/>
      <c r="R15" s="39"/>
      <c r="S15" s="39"/>
      <c r="T15" s="39"/>
      <c r="U15" s="39"/>
      <c r="V15" s="39"/>
      <c r="W15" s="39"/>
      <c r="X15" s="39"/>
      <c r="Y15" s="39"/>
      <c r="Z15" s="39"/>
      <c r="AA15" s="39"/>
      <c r="AB15" s="39"/>
      <c r="AC15" s="39"/>
      <c r="AD15" s="39"/>
      <c r="AE15" s="39"/>
      <c r="AF15" s="39"/>
    </row>
    <row r="16" spans="17:32" x14ac:dyDescent="0.25">
      <c r="Q16" s="39"/>
      <c r="R16" s="39"/>
      <c r="S16" s="39"/>
      <c r="T16" s="39"/>
      <c r="U16" s="39"/>
      <c r="V16" s="39"/>
      <c r="W16" s="39"/>
      <c r="X16" s="39"/>
      <c r="Y16" s="39"/>
      <c r="Z16" s="39"/>
      <c r="AA16" s="39"/>
      <c r="AB16" s="39"/>
      <c r="AC16" s="39"/>
      <c r="AD16" s="39"/>
      <c r="AE16" s="39"/>
      <c r="AF16" s="39"/>
    </row>
    <row r="17" spans="17:32" x14ac:dyDescent="0.25">
      <c r="Q17" s="39"/>
      <c r="R17" s="39"/>
      <c r="S17" s="39"/>
      <c r="T17" s="39"/>
      <c r="U17" s="39"/>
      <c r="V17" s="39"/>
      <c r="W17" s="39"/>
      <c r="X17" s="39"/>
      <c r="Y17" s="39"/>
      <c r="Z17" s="39"/>
      <c r="AA17" s="39"/>
      <c r="AB17" s="39"/>
      <c r="AC17" s="39"/>
      <c r="AD17" s="39"/>
      <c r="AE17" s="39"/>
      <c r="AF17" s="39"/>
    </row>
    <row r="18" spans="17:32" x14ac:dyDescent="0.25">
      <c r="Q18" s="39"/>
      <c r="R18" s="39"/>
      <c r="S18" s="39"/>
      <c r="T18" s="39"/>
      <c r="U18" s="39"/>
      <c r="V18" s="39"/>
      <c r="W18" s="39"/>
      <c r="X18" s="39"/>
      <c r="Y18" s="39"/>
      <c r="Z18" s="39"/>
      <c r="AA18" s="39"/>
      <c r="AB18" s="39"/>
      <c r="AC18" s="39"/>
      <c r="AD18" s="39"/>
      <c r="AE18" s="39"/>
      <c r="AF18" s="39"/>
    </row>
    <row r="19" spans="17:32" x14ac:dyDescent="0.25">
      <c r="Q19" s="39"/>
      <c r="R19" s="39"/>
      <c r="S19" s="39"/>
      <c r="T19" s="39"/>
      <c r="U19" s="39"/>
      <c r="V19" s="39"/>
      <c r="W19" s="39"/>
      <c r="X19" s="39"/>
      <c r="Y19" s="39"/>
      <c r="Z19" s="39"/>
      <c r="AA19" s="39"/>
      <c r="AB19" s="39"/>
      <c r="AC19" s="39"/>
      <c r="AD19" s="39"/>
      <c r="AE19" s="39"/>
      <c r="AF19" s="39"/>
    </row>
    <row r="20" spans="17:32" x14ac:dyDescent="0.25">
      <c r="Q20" s="39"/>
      <c r="R20" s="39"/>
      <c r="S20" s="39"/>
      <c r="T20" s="39"/>
      <c r="U20" s="39"/>
      <c r="V20" s="39"/>
      <c r="W20" s="39"/>
      <c r="X20" s="39"/>
      <c r="Y20" s="39"/>
      <c r="Z20" s="39"/>
      <c r="AA20" s="39"/>
      <c r="AB20" s="39"/>
      <c r="AC20" s="39"/>
      <c r="AD20" s="39"/>
      <c r="AE20" s="39"/>
      <c r="AF20" s="39"/>
    </row>
    <row r="21" spans="17:32" x14ac:dyDescent="0.25">
      <c r="Q21" s="39"/>
      <c r="R21" s="39"/>
      <c r="S21" s="39"/>
      <c r="T21" s="39"/>
      <c r="U21" s="39"/>
      <c r="V21" s="39"/>
      <c r="W21" s="39"/>
      <c r="X21" s="39"/>
      <c r="Y21" s="39"/>
      <c r="Z21" s="39"/>
      <c r="AA21" s="39"/>
      <c r="AB21" s="39"/>
      <c r="AC21" s="39"/>
      <c r="AD21" s="39"/>
      <c r="AE21" s="39"/>
      <c r="AF21" s="39"/>
    </row>
    <row r="22" spans="17:32" x14ac:dyDescent="0.25">
      <c r="Q22" s="39"/>
      <c r="R22" s="39"/>
      <c r="S22" s="39"/>
      <c r="T22" s="39"/>
      <c r="U22" s="39"/>
      <c r="V22" s="39"/>
      <c r="W22" s="39"/>
      <c r="X22" s="39"/>
      <c r="Y22" s="39"/>
      <c r="Z22" s="39"/>
      <c r="AA22" s="39"/>
      <c r="AB22" s="39"/>
      <c r="AC22" s="39"/>
      <c r="AD22" s="39"/>
      <c r="AE22" s="39"/>
      <c r="AF22" s="39"/>
    </row>
    <row r="24" spans="17:32" ht="23.45" customHeight="1" x14ac:dyDescent="0.25"/>
    <row r="25" spans="17:32" ht="23.45" customHeight="1" x14ac:dyDescent="0.25"/>
    <row r="27" spans="17:32" ht="58.9" customHeight="1" x14ac:dyDescent="0.25"/>
    <row r="29" spans="17:32" ht="23.45" customHeight="1" x14ac:dyDescent="0.25"/>
    <row r="30" spans="17:32" ht="15.6" customHeight="1" x14ac:dyDescent="0.25"/>
    <row r="31" spans="17:32" ht="15.6" customHeight="1" x14ac:dyDescent="0.25"/>
    <row r="32" spans="17:32" ht="15.6" customHeight="1" x14ac:dyDescent="0.25"/>
    <row r="33" spans="17:32" ht="15.6" customHeight="1" x14ac:dyDescent="0.25"/>
    <row r="34" spans="17:32" ht="15.6" customHeight="1" x14ac:dyDescent="0.25"/>
    <row r="35" spans="17:32" ht="15.6" customHeight="1" x14ac:dyDescent="0.25"/>
    <row r="36" spans="17:32" ht="15.6" customHeight="1" x14ac:dyDescent="0.25"/>
    <row r="37" spans="17:32" ht="15.6" customHeight="1" x14ac:dyDescent="0.25"/>
    <row r="38" spans="17:32" ht="15.6" customHeight="1" x14ac:dyDescent="0.25"/>
    <row r="39" spans="17:32" ht="15.6" customHeight="1" x14ac:dyDescent="0.25"/>
    <row r="40" spans="17:32" ht="15.6" customHeight="1" x14ac:dyDescent="0.25">
      <c r="Q40" s="35"/>
      <c r="R40" s="35"/>
      <c r="S40" s="35"/>
      <c r="T40" s="35"/>
      <c r="U40" s="35"/>
      <c r="V40" s="35"/>
      <c r="W40" s="35"/>
      <c r="X40" s="35"/>
      <c r="Y40" s="35"/>
      <c r="Z40" s="35"/>
      <c r="AA40" s="35"/>
      <c r="AB40" s="35"/>
      <c r="AC40" s="35"/>
      <c r="AD40" s="35"/>
      <c r="AE40" s="35"/>
      <c r="AF40" s="35"/>
    </row>
    <row r="41" spans="17:32" ht="15.6" customHeight="1" x14ac:dyDescent="0.25">
      <c r="Q41" s="35"/>
      <c r="R41" s="35"/>
      <c r="S41" s="35"/>
      <c r="T41" s="35"/>
      <c r="U41" s="35"/>
      <c r="V41" s="35"/>
      <c r="W41" s="35"/>
      <c r="X41" s="35"/>
      <c r="Y41" s="35"/>
      <c r="Z41" s="35"/>
      <c r="AA41" s="35"/>
      <c r="AB41" s="35"/>
      <c r="AC41" s="35"/>
      <c r="AD41" s="35"/>
      <c r="AE41" s="35"/>
      <c r="AF41" s="35"/>
    </row>
    <row r="42" spans="17:32" ht="15.6" customHeight="1" x14ac:dyDescent="0.25">
      <c r="Q42" s="35"/>
      <c r="R42" s="35"/>
      <c r="S42" s="35"/>
      <c r="T42" s="35"/>
      <c r="U42" s="35"/>
      <c r="V42" s="35"/>
      <c r="W42" s="35"/>
      <c r="X42" s="35"/>
      <c r="Y42" s="35"/>
      <c r="Z42" s="35"/>
      <c r="AA42" s="35"/>
      <c r="AB42" s="35"/>
      <c r="AC42" s="35"/>
      <c r="AD42" s="35"/>
      <c r="AE42" s="35"/>
      <c r="AF42" s="35"/>
    </row>
  </sheetData>
  <mergeCells count="3">
    <mergeCell ref="Q7:AF8"/>
    <mergeCell ref="Q13:AF22"/>
    <mergeCell ref="R10:A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D209-45BB-EC44-8775-7CA44096C4B0}">
  <sheetPr>
    <tabColor rgb="FF00B0F0"/>
  </sheetPr>
  <dimension ref="B1:Y54"/>
  <sheetViews>
    <sheetView zoomScale="60" zoomScaleNormal="60" workbookViewId="0">
      <selection activeCell="C30" sqref="C30"/>
    </sheetView>
  </sheetViews>
  <sheetFormatPr defaultColWidth="10.75" defaultRowHeight="15.75" x14ac:dyDescent="0.25"/>
  <cols>
    <col min="1" max="1" width="10.75" style="1"/>
    <col min="2" max="2" width="3.25" style="2" bestFit="1" customWidth="1"/>
    <col min="3" max="3" width="10.75" style="1"/>
    <col min="4" max="4" width="12.25" style="1" bestFit="1" customWidth="1"/>
    <col min="5" max="5" width="10.75" style="1"/>
    <col min="6" max="6" width="11.5" style="1" customWidth="1"/>
    <col min="7" max="7" width="7" style="1" customWidth="1"/>
    <col min="8" max="15" width="13.75" style="1" customWidth="1"/>
    <col min="16" max="16" width="10.75" style="1"/>
    <col min="17" max="17" width="12.375" style="1" customWidth="1"/>
    <col min="18" max="25" width="18.75" style="1" customWidth="1"/>
    <col min="26" max="16384" width="10.75" style="1"/>
  </cols>
  <sheetData>
    <row r="1" spans="2:25" ht="20.45" customHeight="1" x14ac:dyDescent="0.25"/>
    <row r="2" spans="2:25" x14ac:dyDescent="0.25">
      <c r="H2" s="5">
        <v>4</v>
      </c>
      <c r="I2" s="5">
        <v>6</v>
      </c>
      <c r="J2" s="5">
        <v>4</v>
      </c>
      <c r="K2" s="5">
        <v>2</v>
      </c>
      <c r="L2" s="5">
        <v>3</v>
      </c>
      <c r="M2" s="5"/>
      <c r="N2" s="5"/>
      <c r="O2" s="5"/>
      <c r="P2" s="6">
        <v>3</v>
      </c>
    </row>
    <row r="3" spans="2:25" x14ac:dyDescent="0.25">
      <c r="B3" s="3" t="s">
        <v>0</v>
      </c>
      <c r="C3" s="4" t="s">
        <v>2</v>
      </c>
      <c r="D3" s="4" t="s">
        <v>1</v>
      </c>
      <c r="E3" s="4" t="s">
        <v>32</v>
      </c>
      <c r="F3" s="4" t="s">
        <v>33</v>
      </c>
      <c r="G3" s="4" t="s">
        <v>38</v>
      </c>
      <c r="H3" s="4" t="s">
        <v>31</v>
      </c>
      <c r="I3" s="4" t="s">
        <v>34</v>
      </c>
      <c r="J3" s="4" t="s">
        <v>39</v>
      </c>
      <c r="K3" s="4" t="s">
        <v>35</v>
      </c>
      <c r="L3" s="4" t="s">
        <v>36</v>
      </c>
      <c r="M3" s="4" t="s">
        <v>40</v>
      </c>
      <c r="N3" s="4" t="s">
        <v>43</v>
      </c>
      <c r="O3" s="4" t="s">
        <v>42</v>
      </c>
      <c r="P3" s="4" t="s">
        <v>41</v>
      </c>
      <c r="Q3" s="4" t="s">
        <v>56</v>
      </c>
      <c r="R3" s="4" t="s">
        <v>46</v>
      </c>
      <c r="S3" s="4" t="s">
        <v>47</v>
      </c>
      <c r="T3" s="4" t="s">
        <v>48</v>
      </c>
      <c r="U3" s="4" t="s">
        <v>49</v>
      </c>
      <c r="V3" s="4" t="s">
        <v>50</v>
      </c>
      <c r="W3" s="4" t="s">
        <v>51</v>
      </c>
      <c r="X3" s="4" t="s">
        <v>52</v>
      </c>
      <c r="Y3" s="4" t="s">
        <v>53</v>
      </c>
    </row>
    <row r="4" spans="2:25" x14ac:dyDescent="0.25">
      <c r="B4" s="2">
        <v>1</v>
      </c>
      <c r="C4" s="1" t="s">
        <v>3</v>
      </c>
      <c r="D4" s="1" t="s">
        <v>4</v>
      </c>
      <c r="E4" s="5">
        <v>3</v>
      </c>
      <c r="F4" s="5">
        <f t="shared" ref="F4:F9" si="0">SUMPRODUCT(H4:L4,H$2:L$2)*G4</f>
        <v>0.78000000000000014</v>
      </c>
      <c r="G4" s="1">
        <v>0.2</v>
      </c>
      <c r="H4" s="7">
        <v>0</v>
      </c>
      <c r="I4" s="7">
        <v>0</v>
      </c>
      <c r="J4" s="7">
        <v>0.9</v>
      </c>
      <c r="K4" s="7">
        <v>0</v>
      </c>
      <c r="L4" s="7">
        <v>0.1</v>
      </c>
      <c r="M4" s="7">
        <f>SUM(H4:L4)</f>
        <v>1</v>
      </c>
      <c r="N4" s="9">
        <v>20</v>
      </c>
      <c r="O4" s="8">
        <f>60/N4</f>
        <v>3</v>
      </c>
      <c r="P4" s="8">
        <f>O4/60</f>
        <v>0.05</v>
      </c>
      <c r="Q4" s="6">
        <f t="shared" ref="Q4:Q29" si="1">E4-F4-P4*P$2</f>
        <v>2.0699999999999998</v>
      </c>
      <c r="R4" s="6">
        <f>($E4*(0.4*(INDEX(COGS!$I:$I,MATCH(R$3,COGS!$B:$B,0)))/$P$2))-(SUMPRODUCT($H4:$L4,(INDEX(COGS!$C:$C,MATCH(R$3,COGS!$B:$B,0)):INDEX(COGS!$G:$G,MATCH(R$3,COGS!$B:$B,0)))*$G4))-$P4*INDEX(COGS!$I:$I,MATCH(R$3,COGS!$B:$B,0))</f>
        <v>1.0728</v>
      </c>
      <c r="S4" s="6">
        <f>($E4*(0.4*(INDEX(COGS!$I:$I,MATCH(S$3,COGS!$B:$B,0)))/$P$2))-(SUMPRODUCT($H4:$L4,(INDEX(COGS!$C:$C,MATCH(S$3,COGS!$B:$B,0)):INDEX(COGS!$G:$G,MATCH(S$3,COGS!$B:$B,0)))*$G4))-$P4*INDEX(COGS!$I:$I,MATCH(S$3,COGS!$B:$B,0))</f>
        <v>1.5269999999999997</v>
      </c>
      <c r="T4" s="6">
        <f>($E4*(0.4*(INDEX(COGS!$I:$I,MATCH(T$3,COGS!$B:$B,0)))/$P$2))-(SUMPRODUCT($H4:$L4,(INDEX(COGS!$C:$C,MATCH(T$3,COGS!$B:$B,0)):INDEX(COGS!$G:$G,MATCH(T$3,COGS!$B:$B,0)))*$G4))-$P4*INDEX(COGS!$I:$I,MATCH(T$3,COGS!$B:$B,0))</f>
        <v>1.4950000000000003</v>
      </c>
      <c r="U4" s="6">
        <f>($E4*(0.4*(INDEX(COGS!$I:$I,MATCH(U$3,COGS!$B:$B,0)))/$P$2))-(SUMPRODUCT($H4:$L4,(INDEX(COGS!$C:$C,MATCH(U$3,COGS!$B:$B,0)):INDEX(COGS!$G:$G,MATCH(U$3,COGS!$B:$B,0)))*$G4))-$P4*INDEX(COGS!$I:$I,MATCH(U$3,COGS!$B:$B,0))</f>
        <v>0.13719999999999927</v>
      </c>
      <c r="V4" s="6">
        <f>($E4*(0.4*(INDEX(COGS!$I:$I,MATCH(V$3,COGS!$B:$B,0)))/$P$2))-(SUMPRODUCT($H4:$L4,(INDEX(COGS!$C:$C,MATCH(V$3,COGS!$B:$B,0)):INDEX(COGS!$G:$G,MATCH(V$3,COGS!$B:$B,0)))*$G4))-$P4*INDEX(COGS!$I:$I,MATCH(V$3,COGS!$B:$B,0))</f>
        <v>0.40160000000000023</v>
      </c>
      <c r="W4" s="6">
        <f>($E4*(0.4*(INDEX(COGS!$I:$I,MATCH(W$3,COGS!$B:$B,0)))/$P$2))-(SUMPRODUCT($H4:$L4,(INDEX(COGS!$C:$C,MATCH(W$3,COGS!$B:$B,0)):INDEX(COGS!$G:$G,MATCH(W$3,COGS!$B:$B,0)))*$G4))-$P4*INDEX(COGS!$I:$I,MATCH(W$3,COGS!$B:$B,0))</f>
        <v>0.85</v>
      </c>
      <c r="X4" s="6">
        <f>($E4*(0.4*(INDEX(COGS!$I:$I,MATCH(X$3,COGS!$B:$B,0)))/$P$2))-(SUMPRODUCT($H4:$L4,(INDEX(COGS!$C:$C,MATCH(X$3,COGS!$B:$B,0)):INDEX(COGS!$G:$G,MATCH(X$3,COGS!$B:$B,0)))*$G4))-$P4*INDEX(COGS!$I:$I,MATCH(X$3,COGS!$B:$B,0))</f>
        <v>0.73999999999999977</v>
      </c>
      <c r="Y4" s="6">
        <f>($E4*(0.4*(INDEX(COGS!$I:$I,MATCH(Y$3,COGS!$B:$B,0)))/$P$2))-(SUMPRODUCT($H4:$L4,(INDEX(COGS!$C:$C,MATCH(Y$3,COGS!$B:$B,0)):INDEX(COGS!$G:$G,MATCH(Y$3,COGS!$B:$B,0)))*$G4))-$P4*INDEX(COGS!$I:$I,MATCH(Y$3,COGS!$B:$B,0))</f>
        <v>2.3321999999999998</v>
      </c>
    </row>
    <row r="5" spans="2:25" x14ac:dyDescent="0.25">
      <c r="B5" s="2">
        <f>B4+1</f>
        <v>2</v>
      </c>
      <c r="C5" s="1" t="s">
        <v>3</v>
      </c>
      <c r="D5" s="1" t="s">
        <v>5</v>
      </c>
      <c r="E5" s="5">
        <v>3</v>
      </c>
      <c r="F5" s="5">
        <f t="shared" si="0"/>
        <v>0.86</v>
      </c>
      <c r="G5" s="1">
        <v>0.2</v>
      </c>
      <c r="H5" s="7">
        <v>0</v>
      </c>
      <c r="I5" s="7">
        <v>0.2</v>
      </c>
      <c r="J5" s="7">
        <v>0.7</v>
      </c>
      <c r="K5" s="7">
        <v>0</v>
      </c>
      <c r="L5" s="7">
        <v>0.1</v>
      </c>
      <c r="M5" s="7">
        <f t="shared" ref="M5:M29" si="2">SUM(H5:L5)</f>
        <v>0.99999999999999989</v>
      </c>
      <c r="N5" s="9">
        <v>20</v>
      </c>
      <c r="O5" s="8">
        <f t="shared" ref="O5:O29" si="3">60/N5</f>
        <v>3</v>
      </c>
      <c r="P5" s="8">
        <f t="shared" ref="P5:P29" si="4">O5/60</f>
        <v>0.05</v>
      </c>
      <c r="Q5" s="6">
        <f t="shared" si="1"/>
        <v>1.9900000000000002</v>
      </c>
      <c r="R5" s="6">
        <f>($E5*(0.4*(INDEX(COGS!$I:$I,MATCH(R$3,COGS!$B:$B,0)))/$P$2))-(SUMPRODUCT($H5:$L5,(INDEX(COGS!$C:$C,MATCH(R$3,COGS!$B:$B,0)):INDEX(COGS!$G:$G,MATCH(R$3,COGS!$B:$B,0)))*$G5))-$P5*INDEX(COGS!$I:$I,MATCH(R$3,COGS!$B:$B,0))</f>
        <v>1.0207999999999999</v>
      </c>
      <c r="S5" s="6">
        <f>($E5*(0.4*(INDEX(COGS!$I:$I,MATCH(S$3,COGS!$B:$B,0)))/$P$2))-(SUMPRODUCT($H5:$L5,(INDEX(COGS!$C:$C,MATCH(S$3,COGS!$B:$B,0)):INDEX(COGS!$G:$G,MATCH(S$3,COGS!$B:$B,0)))*$G5))-$P5*INDEX(COGS!$I:$I,MATCH(S$3,COGS!$B:$B,0))</f>
        <v>1.4381999999999997</v>
      </c>
      <c r="T5" s="6">
        <f>($E5*(0.4*(INDEX(COGS!$I:$I,MATCH(T$3,COGS!$B:$B,0)))/$P$2))-(SUMPRODUCT($H5:$L5,(INDEX(COGS!$C:$C,MATCH(T$3,COGS!$B:$B,0)):INDEX(COGS!$G:$G,MATCH(T$3,COGS!$B:$B,0)))*$G5))-$P5*INDEX(COGS!$I:$I,MATCH(T$3,COGS!$B:$B,0))</f>
        <v>1.4410000000000005</v>
      </c>
      <c r="U5" s="6">
        <f>($E5*(0.4*(INDEX(COGS!$I:$I,MATCH(U$3,COGS!$B:$B,0)))/$P$2))-(SUMPRODUCT($H5:$L5,(INDEX(COGS!$C:$C,MATCH(U$3,COGS!$B:$B,0)):INDEX(COGS!$G:$G,MATCH(U$3,COGS!$B:$B,0)))*$G5))-$P5*INDEX(COGS!$I:$I,MATCH(U$3,COGS!$B:$B,0))</f>
        <v>-0.11640000000000034</v>
      </c>
      <c r="V5" s="6">
        <f>($E5*(0.4*(INDEX(COGS!$I:$I,MATCH(V$3,COGS!$B:$B,0)))/$P$2))-(SUMPRODUCT($H5:$L5,(INDEX(COGS!$C:$C,MATCH(V$3,COGS!$B:$B,0)):INDEX(COGS!$G:$G,MATCH(V$3,COGS!$B:$B,0)))*$G5))-$P5*INDEX(COGS!$I:$I,MATCH(V$3,COGS!$B:$B,0))</f>
        <v>0.23080000000000039</v>
      </c>
      <c r="W5" s="6">
        <f>($E5*(0.4*(INDEX(COGS!$I:$I,MATCH(W$3,COGS!$B:$B,0)))/$P$2))-(SUMPRODUCT($H5:$L5,(INDEX(COGS!$C:$C,MATCH(W$3,COGS!$B:$B,0)):INDEX(COGS!$G:$G,MATCH(W$3,COGS!$B:$B,0)))*$G5))-$P5*INDEX(COGS!$I:$I,MATCH(W$3,COGS!$B:$B,0))</f>
        <v>0.74480000000000002</v>
      </c>
      <c r="X5" s="6">
        <f>($E5*(0.4*(INDEX(COGS!$I:$I,MATCH(X$3,COGS!$B:$B,0)))/$P$2))-(SUMPRODUCT($H5:$L5,(INDEX(COGS!$C:$C,MATCH(X$3,COGS!$B:$B,0)):INDEX(COGS!$G:$G,MATCH(X$3,COGS!$B:$B,0)))*$G5))-$P5*INDEX(COGS!$I:$I,MATCH(X$3,COGS!$B:$B,0))</f>
        <v>0.72599999999999998</v>
      </c>
      <c r="Y5" s="6">
        <f>($E5*(0.4*(INDEX(COGS!$I:$I,MATCH(Y$3,COGS!$B:$B,0)))/$P$2))-(SUMPRODUCT($H5:$L5,(INDEX(COGS!$C:$C,MATCH(Y$3,COGS!$B:$B,0)):INDEX(COGS!$G:$G,MATCH(Y$3,COGS!$B:$B,0)))*$G5))-$P5*INDEX(COGS!$I:$I,MATCH(Y$3,COGS!$B:$B,0))</f>
        <v>2.3002000000000002</v>
      </c>
    </row>
    <row r="6" spans="2:25" x14ac:dyDescent="0.25">
      <c r="B6" s="2">
        <f t="shared" ref="B6:B29" si="5">B5+1</f>
        <v>3</v>
      </c>
      <c r="C6" s="1" t="s">
        <v>3</v>
      </c>
      <c r="D6" s="1" t="s">
        <v>6</v>
      </c>
      <c r="E6" s="5">
        <v>3</v>
      </c>
      <c r="F6" s="5">
        <f t="shared" si="0"/>
        <v>0.98</v>
      </c>
      <c r="G6" s="1">
        <v>0.2</v>
      </c>
      <c r="H6" s="7">
        <v>0</v>
      </c>
      <c r="I6" s="7">
        <v>0.5</v>
      </c>
      <c r="J6" s="7">
        <v>0.4</v>
      </c>
      <c r="K6" s="7">
        <v>0</v>
      </c>
      <c r="L6" s="7">
        <v>0.1</v>
      </c>
      <c r="M6" s="7">
        <f t="shared" si="2"/>
        <v>1</v>
      </c>
      <c r="N6" s="9">
        <v>20</v>
      </c>
      <c r="O6" s="8">
        <f t="shared" si="3"/>
        <v>3</v>
      </c>
      <c r="P6" s="8">
        <f t="shared" si="4"/>
        <v>0.05</v>
      </c>
      <c r="Q6" s="6">
        <f t="shared" si="1"/>
        <v>1.87</v>
      </c>
      <c r="R6" s="6">
        <f>($E6*(0.4*(INDEX(COGS!$I:$I,MATCH(R$3,COGS!$B:$B,0)))/$P$2))-(SUMPRODUCT($H6:$L6,(INDEX(COGS!$C:$C,MATCH(R$3,COGS!$B:$B,0)):INDEX(COGS!$G:$G,MATCH(R$3,COGS!$B:$B,0)))*$G6))-$P6*INDEX(COGS!$I:$I,MATCH(R$3,COGS!$B:$B,0))</f>
        <v>0.94279999999999964</v>
      </c>
      <c r="S6" s="6">
        <f>($E6*(0.4*(INDEX(COGS!$I:$I,MATCH(S$3,COGS!$B:$B,0)))/$P$2))-(SUMPRODUCT($H6:$L6,(INDEX(COGS!$C:$C,MATCH(S$3,COGS!$B:$B,0)):INDEX(COGS!$G:$G,MATCH(S$3,COGS!$B:$B,0)))*$G6))-$P6*INDEX(COGS!$I:$I,MATCH(S$3,COGS!$B:$B,0))</f>
        <v>1.3050000000000002</v>
      </c>
      <c r="T6" s="6">
        <f>($E6*(0.4*(INDEX(COGS!$I:$I,MATCH(T$3,COGS!$B:$B,0)))/$P$2))-(SUMPRODUCT($H6:$L6,(INDEX(COGS!$C:$C,MATCH(T$3,COGS!$B:$B,0)):INDEX(COGS!$G:$G,MATCH(T$3,COGS!$B:$B,0)))*$G6))-$P6*INDEX(COGS!$I:$I,MATCH(T$3,COGS!$B:$B,0))</f>
        <v>1.36</v>
      </c>
      <c r="U6" s="6">
        <f>($E6*(0.4*(INDEX(COGS!$I:$I,MATCH(U$3,COGS!$B:$B,0)))/$P$2))-(SUMPRODUCT($H6:$L6,(INDEX(COGS!$C:$C,MATCH(U$3,COGS!$B:$B,0)):INDEX(COGS!$G:$G,MATCH(U$3,COGS!$B:$B,0)))*$G6))-$P6*INDEX(COGS!$I:$I,MATCH(U$3,COGS!$B:$B,0))</f>
        <v>-0.49680000000000107</v>
      </c>
      <c r="V6" s="6">
        <f>($E6*(0.4*(INDEX(COGS!$I:$I,MATCH(V$3,COGS!$B:$B,0)))/$P$2))-(SUMPRODUCT($H6:$L6,(INDEX(COGS!$C:$C,MATCH(V$3,COGS!$B:$B,0)):INDEX(COGS!$G:$G,MATCH(V$3,COGS!$B:$B,0)))*$G6))-$P6*INDEX(COGS!$I:$I,MATCH(V$3,COGS!$B:$B,0))</f>
        <v>-2.5399999999999812E-2</v>
      </c>
      <c r="W6" s="6">
        <f>($E6*(0.4*(INDEX(COGS!$I:$I,MATCH(W$3,COGS!$B:$B,0)))/$P$2))-(SUMPRODUCT($H6:$L6,(INDEX(COGS!$C:$C,MATCH(W$3,COGS!$B:$B,0)):INDEX(COGS!$G:$G,MATCH(W$3,COGS!$B:$B,0)))*$G6))-$P6*INDEX(COGS!$I:$I,MATCH(W$3,COGS!$B:$B,0))</f>
        <v>0.58700000000000008</v>
      </c>
      <c r="X6" s="6">
        <f>($E6*(0.4*(INDEX(COGS!$I:$I,MATCH(X$3,COGS!$B:$B,0)))/$P$2))-(SUMPRODUCT($H6:$L6,(INDEX(COGS!$C:$C,MATCH(X$3,COGS!$B:$B,0)):INDEX(COGS!$G:$G,MATCH(X$3,COGS!$B:$B,0)))*$G6))-$P6*INDEX(COGS!$I:$I,MATCH(X$3,COGS!$B:$B,0))</f>
        <v>0.70500000000000007</v>
      </c>
      <c r="Y6" s="6">
        <f>($E6*(0.4*(INDEX(COGS!$I:$I,MATCH(Y$3,COGS!$B:$B,0)))/$P$2))-(SUMPRODUCT($H6:$L6,(INDEX(COGS!$C:$C,MATCH(Y$3,COGS!$B:$B,0)):INDEX(COGS!$G:$G,MATCH(Y$3,COGS!$B:$B,0)))*$G6))-$P6*INDEX(COGS!$I:$I,MATCH(Y$3,COGS!$B:$B,0))</f>
        <v>2.2522000000000002</v>
      </c>
    </row>
    <row r="7" spans="2:25" x14ac:dyDescent="0.25">
      <c r="B7" s="2">
        <f t="shared" si="5"/>
        <v>4</v>
      </c>
      <c r="C7" s="1" t="s">
        <v>3</v>
      </c>
      <c r="D7" s="1" t="s">
        <v>7</v>
      </c>
      <c r="E7" s="5">
        <v>2</v>
      </c>
      <c r="F7" s="5">
        <f t="shared" si="0"/>
        <v>0.68000000000000016</v>
      </c>
      <c r="G7" s="1">
        <v>0.2</v>
      </c>
      <c r="H7" s="7">
        <v>0.1</v>
      </c>
      <c r="I7" s="7">
        <v>0</v>
      </c>
      <c r="J7" s="7">
        <v>0.4</v>
      </c>
      <c r="K7" s="7">
        <v>0.1</v>
      </c>
      <c r="L7" s="7">
        <v>0.4</v>
      </c>
      <c r="M7" s="7">
        <f t="shared" si="2"/>
        <v>1</v>
      </c>
      <c r="N7" s="9">
        <v>60</v>
      </c>
      <c r="O7" s="8">
        <f t="shared" si="3"/>
        <v>1</v>
      </c>
      <c r="P7" s="8">
        <f t="shared" si="4"/>
        <v>1.6666666666666666E-2</v>
      </c>
      <c r="Q7" s="6">
        <f t="shared" si="1"/>
        <v>1.2699999999999998</v>
      </c>
      <c r="R7" s="6">
        <f>($E7*(0.4*(INDEX(COGS!$I:$I,MATCH(R$3,COGS!$B:$B,0)))/$P$2))-(SUMPRODUCT($H7:$L7,(INDEX(COGS!$C:$C,MATCH(R$3,COGS!$B:$B,0)):INDEX(COGS!$G:$G,MATCH(R$3,COGS!$B:$B,0)))*$G7))-$P7*INDEX(COGS!$I:$I,MATCH(R$3,COGS!$B:$B,0))</f>
        <v>0.71679999999999955</v>
      </c>
      <c r="S7" s="6">
        <f>($E7*(0.4*(INDEX(COGS!$I:$I,MATCH(S$3,COGS!$B:$B,0)))/$P$2))-(SUMPRODUCT($H7:$L7,(INDEX(COGS!$C:$C,MATCH(S$3,COGS!$B:$B,0)):INDEX(COGS!$G:$G,MATCH(S$3,COGS!$B:$B,0)))*$G7))-$P7*INDEX(COGS!$I:$I,MATCH(S$3,COGS!$B:$B,0))</f>
        <v>1.0636000000000001</v>
      </c>
      <c r="T7" s="6">
        <f>($E7*(0.4*(INDEX(COGS!$I:$I,MATCH(T$3,COGS!$B:$B,0)))/$P$2))-(SUMPRODUCT($H7:$L7,(INDEX(COGS!$C:$C,MATCH(T$3,COGS!$B:$B,0)):INDEX(COGS!$G:$G,MATCH(T$3,COGS!$B:$B,0)))*$G7))-$P7*INDEX(COGS!$I:$I,MATCH(T$3,COGS!$B:$B,0))</f>
        <v>1.0694000000000001</v>
      </c>
      <c r="U7" s="6">
        <f>($E7*(0.4*(INDEX(COGS!$I:$I,MATCH(U$3,COGS!$B:$B,0)))/$P$2))-(SUMPRODUCT($H7:$L7,(INDEX(COGS!$C:$C,MATCH(U$3,COGS!$B:$B,0)):INDEX(COGS!$G:$G,MATCH(U$3,COGS!$B:$B,0)))*$G7))-$P7*INDEX(COGS!$I:$I,MATCH(U$3,COGS!$B:$B,0))</f>
        <v>-0.34340000000000048</v>
      </c>
      <c r="V7" s="6">
        <f>($E7*(0.4*(INDEX(COGS!$I:$I,MATCH(V$3,COGS!$B:$B,0)))/$P$2))-(SUMPRODUCT($H7:$L7,(INDEX(COGS!$C:$C,MATCH(V$3,COGS!$B:$B,0)):INDEX(COGS!$G:$G,MATCH(V$3,COGS!$B:$B,0)))*$G7))-$P7*INDEX(COGS!$I:$I,MATCH(V$3,COGS!$B:$B,0))</f>
        <v>-3.8999999999999813E-2</v>
      </c>
      <c r="W7" s="6">
        <f>($E7*(0.4*(INDEX(COGS!$I:$I,MATCH(W$3,COGS!$B:$B,0)))/$P$2))-(SUMPRODUCT($H7:$L7,(INDEX(COGS!$C:$C,MATCH(W$3,COGS!$B:$B,0)):INDEX(COGS!$G:$G,MATCH(W$3,COGS!$B:$B,0)))*$G7))-$P7*INDEX(COGS!$I:$I,MATCH(W$3,COGS!$B:$B,0))</f>
        <v>0.59200000000000008</v>
      </c>
      <c r="X7" s="6">
        <f>($E7*(0.4*(INDEX(COGS!$I:$I,MATCH(X$3,COGS!$B:$B,0)))/$P$2))-(SUMPRODUCT($H7:$L7,(INDEX(COGS!$C:$C,MATCH(X$3,COGS!$B:$B,0)):INDEX(COGS!$G:$G,MATCH(X$3,COGS!$B:$B,0)))*$G7))-$P7*INDEX(COGS!$I:$I,MATCH(X$3,COGS!$B:$B,0))</f>
        <v>0.33520000000000028</v>
      </c>
      <c r="Y7" s="6">
        <f>($E7*(0.4*(INDEX(COGS!$I:$I,MATCH(Y$3,COGS!$B:$B,0)))/$P$2))-(SUMPRODUCT($H7:$L7,(INDEX(COGS!$C:$C,MATCH(Y$3,COGS!$B:$B,0)):INDEX(COGS!$G:$G,MATCH(Y$3,COGS!$B:$B,0)))*$G7))-$P7*INDEX(COGS!$I:$I,MATCH(Y$3,COGS!$B:$B,0))</f>
        <v>1.5502</v>
      </c>
    </row>
    <row r="8" spans="2:25" x14ac:dyDescent="0.25">
      <c r="B8" s="2">
        <f t="shared" si="5"/>
        <v>5</v>
      </c>
      <c r="C8" s="1" t="s">
        <v>3</v>
      </c>
      <c r="D8" s="1" t="s">
        <v>8</v>
      </c>
      <c r="E8" s="5">
        <v>2</v>
      </c>
      <c r="F8" s="5">
        <f t="shared" si="0"/>
        <v>0.78</v>
      </c>
      <c r="G8" s="1">
        <v>0.2</v>
      </c>
      <c r="H8" s="7">
        <v>0.1</v>
      </c>
      <c r="I8" s="7">
        <v>0.2</v>
      </c>
      <c r="J8" s="7">
        <v>0.3</v>
      </c>
      <c r="K8" s="7">
        <v>0.1</v>
      </c>
      <c r="L8" s="7">
        <v>0.3</v>
      </c>
      <c r="M8" s="7">
        <f t="shared" si="2"/>
        <v>1</v>
      </c>
      <c r="N8" s="9">
        <v>60</v>
      </c>
      <c r="O8" s="8">
        <f t="shared" si="3"/>
        <v>1</v>
      </c>
      <c r="P8" s="8">
        <f t="shared" si="4"/>
        <v>1.6666666666666666E-2</v>
      </c>
      <c r="Q8" s="6">
        <f t="shared" si="1"/>
        <v>1.17</v>
      </c>
      <c r="R8" s="6">
        <f>($E8*(0.4*(INDEX(COGS!$I:$I,MATCH(R$3,COGS!$B:$B,0)))/$P$2))-(SUMPRODUCT($H8:$L8,(INDEX(COGS!$C:$C,MATCH(R$3,COGS!$B:$B,0)):INDEX(COGS!$G:$G,MATCH(R$3,COGS!$B:$B,0)))*$G8))-$P8*INDEX(COGS!$I:$I,MATCH(R$3,COGS!$B:$B,0))</f>
        <v>0.52599999999999969</v>
      </c>
      <c r="S8" s="6">
        <f>($E8*(0.4*(INDEX(COGS!$I:$I,MATCH(S$3,COGS!$B:$B,0)))/$P$2))-(SUMPRODUCT($H8:$L8,(INDEX(COGS!$C:$C,MATCH(S$3,COGS!$B:$B,0)):INDEX(COGS!$G:$G,MATCH(S$3,COGS!$B:$B,0)))*$G8))-$P8*INDEX(COGS!$I:$I,MATCH(S$3,COGS!$B:$B,0))</f>
        <v>0.85480000000000023</v>
      </c>
      <c r="T8" s="6">
        <f>($E8*(0.4*(INDEX(COGS!$I:$I,MATCH(T$3,COGS!$B:$B,0)))/$P$2))-(SUMPRODUCT($H8:$L8,(INDEX(COGS!$C:$C,MATCH(T$3,COGS!$B:$B,0)):INDEX(COGS!$G:$G,MATCH(T$3,COGS!$B:$B,0)))*$G8))-$P8*INDEX(COGS!$I:$I,MATCH(T$3,COGS!$B:$B,0))</f>
        <v>0.88040000000000007</v>
      </c>
      <c r="U8" s="6">
        <f>($E8*(0.4*(INDEX(COGS!$I:$I,MATCH(U$3,COGS!$B:$B,0)))/$P$2))-(SUMPRODUCT($H8:$L8,(INDEX(COGS!$C:$C,MATCH(U$3,COGS!$B:$B,0)):INDEX(COGS!$G:$G,MATCH(U$3,COGS!$B:$B,0)))*$G8))-$P8*INDEX(COGS!$I:$I,MATCH(U$3,COGS!$B:$B,0))</f>
        <v>-0.6922000000000007</v>
      </c>
      <c r="V8" s="6">
        <f>($E8*(0.4*(INDEX(COGS!$I:$I,MATCH(V$3,COGS!$B:$B,0)))/$P$2))-(SUMPRODUCT($H8:$L8,(INDEX(COGS!$C:$C,MATCH(V$3,COGS!$B:$B,0)):INDEX(COGS!$G:$G,MATCH(V$3,COGS!$B:$B,0)))*$G8))-$P8*INDEX(COGS!$I:$I,MATCH(V$3,COGS!$B:$B,0))</f>
        <v>-0.3343999999999997</v>
      </c>
      <c r="W8" s="6">
        <f>($E8*(0.4*(INDEX(COGS!$I:$I,MATCH(W$3,COGS!$B:$B,0)))/$P$2))-(SUMPRODUCT($H8:$L8,(INDEX(COGS!$C:$C,MATCH(W$3,COGS!$B:$B,0)):INDEX(COGS!$G:$G,MATCH(W$3,COGS!$B:$B,0)))*$G8))-$P8*INDEX(COGS!$I:$I,MATCH(W$3,COGS!$B:$B,0))</f>
        <v>0.37680000000000002</v>
      </c>
      <c r="X8" s="6">
        <f>($E8*(0.4*(INDEX(COGS!$I:$I,MATCH(X$3,COGS!$B:$B,0)))/$P$2))-(SUMPRODUCT($H8:$L8,(INDEX(COGS!$C:$C,MATCH(X$3,COGS!$B:$B,0)):INDEX(COGS!$G:$G,MATCH(X$3,COGS!$B:$B,0)))*$G8))-$P8*INDEX(COGS!$I:$I,MATCH(X$3,COGS!$B:$B,0))</f>
        <v>0.1931999999999999</v>
      </c>
      <c r="Y8" s="6">
        <f>($E8*(0.4*(INDEX(COGS!$I:$I,MATCH(Y$3,COGS!$B:$B,0)))/$P$2))-(SUMPRODUCT($H8:$L8,(INDEX(COGS!$C:$C,MATCH(Y$3,COGS!$B:$B,0)):INDEX(COGS!$G:$G,MATCH(Y$3,COGS!$B:$B,0)))*$G8))-$P8*INDEX(COGS!$I:$I,MATCH(Y$3,COGS!$B:$B,0))</f>
        <v>1.3760000000000003</v>
      </c>
    </row>
    <row r="9" spans="2:25" x14ac:dyDescent="0.25">
      <c r="B9" s="2">
        <f t="shared" si="5"/>
        <v>6</v>
      </c>
      <c r="C9" s="1" t="s">
        <v>3</v>
      </c>
      <c r="D9" s="1" t="s">
        <v>23</v>
      </c>
      <c r="E9" s="5">
        <v>1</v>
      </c>
      <c r="F9" s="5">
        <f t="shared" si="0"/>
        <v>0.38</v>
      </c>
      <c r="G9" s="1">
        <v>0.1</v>
      </c>
      <c r="H9" s="7">
        <v>0.1</v>
      </c>
      <c r="I9" s="7">
        <v>0</v>
      </c>
      <c r="J9" s="7">
        <v>0.75</v>
      </c>
      <c r="K9" s="7">
        <v>0.05</v>
      </c>
      <c r="L9" s="7">
        <v>0.1</v>
      </c>
      <c r="M9" s="7">
        <f t="shared" si="2"/>
        <v>1</v>
      </c>
      <c r="N9" s="9">
        <v>30</v>
      </c>
      <c r="O9" s="8">
        <f t="shared" si="3"/>
        <v>2</v>
      </c>
      <c r="P9" s="8">
        <f t="shared" si="4"/>
        <v>3.3333333333333333E-2</v>
      </c>
      <c r="Q9" s="6">
        <f t="shared" si="1"/>
        <v>0.52</v>
      </c>
      <c r="R9" s="6">
        <f>($E9*(0.4*(INDEX(COGS!$I:$I,MATCH(R$3,COGS!$B:$B,0)))/$P$2))-(SUMPRODUCT($H9:$L9,(INDEX(COGS!$C:$C,MATCH(R$3,COGS!$B:$B,0)):INDEX(COGS!$G:$G,MATCH(R$3,COGS!$B:$B,0)))*$G9))-$P9*INDEX(COGS!$I:$I,MATCH(R$3,COGS!$B:$B,0))</f>
        <v>-0.13429999999999992</v>
      </c>
      <c r="S9" s="6">
        <f>($E9*(0.4*(INDEX(COGS!$I:$I,MATCH(S$3,COGS!$B:$B,0)))/$P$2))-(SUMPRODUCT($H9:$L9,(INDEX(COGS!$C:$C,MATCH(S$3,COGS!$B:$B,0)):INDEX(COGS!$G:$G,MATCH(S$3,COGS!$B:$B,0)))*$G9))-$P9*INDEX(COGS!$I:$I,MATCH(S$3,COGS!$B:$B,0))</f>
        <v>5.5400000000000116E-2</v>
      </c>
      <c r="T9" s="6">
        <f>($E9*(0.4*(INDEX(COGS!$I:$I,MATCH(T$3,COGS!$B:$B,0)))/$P$2))-(SUMPRODUCT($H9:$L9,(INDEX(COGS!$C:$C,MATCH(T$3,COGS!$B:$B,0)):INDEX(COGS!$G:$G,MATCH(T$3,COGS!$B:$B,0)))*$G9))-$P9*INDEX(COGS!$I:$I,MATCH(T$3,COGS!$B:$B,0))</f>
        <v>2.095000000000008E-2</v>
      </c>
      <c r="U9" s="6">
        <f>($E9*(0.4*(INDEX(COGS!$I:$I,MATCH(U$3,COGS!$B:$B,0)))/$P$2))-(SUMPRODUCT($H9:$L9,(INDEX(COGS!$C:$C,MATCH(U$3,COGS!$B:$B,0)):INDEX(COGS!$G:$G,MATCH(U$3,COGS!$B:$B,0)))*$G9))-$P9*INDEX(COGS!$I:$I,MATCH(U$3,COGS!$B:$B,0))</f>
        <v>-0.56804999999999994</v>
      </c>
      <c r="V9" s="6">
        <f>($E9*(0.4*(INDEX(COGS!$I:$I,MATCH(V$3,COGS!$B:$B,0)))/$P$2))-(SUMPRODUCT($H9:$L9,(INDEX(COGS!$C:$C,MATCH(V$3,COGS!$B:$B,0)):INDEX(COGS!$G:$G,MATCH(V$3,COGS!$B:$B,0)))*$G9))-$P9*INDEX(COGS!$I:$I,MATCH(V$3,COGS!$B:$B,0))</f>
        <v>-0.47259999999999991</v>
      </c>
      <c r="W9" s="6">
        <f>($E9*(0.4*(INDEX(COGS!$I:$I,MATCH(W$3,COGS!$B:$B,0)))/$P$2))-(SUMPRODUCT($H9:$L9,(INDEX(COGS!$C:$C,MATCH(W$3,COGS!$B:$B,0)):INDEX(COGS!$G:$G,MATCH(W$3,COGS!$B:$B,0)))*$G9))-$P9*INDEX(COGS!$I:$I,MATCH(W$3,COGS!$B:$B,0))</f>
        <v>-9.7299999999999998E-2</v>
      </c>
      <c r="X9" s="6">
        <f>($E9*(0.4*(INDEX(COGS!$I:$I,MATCH(X$3,COGS!$B:$B,0)))/$P$2))-(SUMPRODUCT($H9:$L9,(INDEX(COGS!$C:$C,MATCH(X$3,COGS!$B:$B,0)):INDEX(COGS!$G:$G,MATCH(X$3,COGS!$B:$B,0)))*$G9))-$P9*INDEX(COGS!$I:$I,MATCH(X$3,COGS!$B:$B,0))</f>
        <v>-0.3031000000000002</v>
      </c>
      <c r="Y9" s="6">
        <f>($E9*(0.4*(INDEX(COGS!$I:$I,MATCH(Y$3,COGS!$B:$B,0)))/$P$2))-(SUMPRODUCT($H9:$L9,(INDEX(COGS!$C:$C,MATCH(Y$3,COGS!$B:$B,0)):INDEX(COGS!$G:$G,MATCH(Y$3,COGS!$B:$B,0)))*$G9))-$P9*INDEX(COGS!$I:$I,MATCH(Y$3,COGS!$B:$B,0))</f>
        <v>0.18525000000000025</v>
      </c>
    </row>
    <row r="10" spans="2:25" x14ac:dyDescent="0.25">
      <c r="B10" s="2">
        <f t="shared" si="5"/>
        <v>7</v>
      </c>
      <c r="C10" s="1" t="s">
        <v>3</v>
      </c>
      <c r="D10" s="1" t="s">
        <v>24</v>
      </c>
      <c r="E10" s="5">
        <v>1</v>
      </c>
      <c r="F10" s="5">
        <f t="shared" ref="F10:F29" si="6">SUMPRODUCT(H10:L10,H$2:L$2)*G10</f>
        <v>0.48</v>
      </c>
      <c r="G10" s="1">
        <v>0.1</v>
      </c>
      <c r="H10" s="7">
        <v>0.1</v>
      </c>
      <c r="I10" s="7">
        <v>0.5</v>
      </c>
      <c r="J10" s="7">
        <v>0.25</v>
      </c>
      <c r="K10" s="7">
        <v>0.05</v>
      </c>
      <c r="L10" s="7">
        <v>0.1</v>
      </c>
      <c r="M10" s="7">
        <f t="shared" si="2"/>
        <v>1</v>
      </c>
      <c r="N10" s="9">
        <v>30</v>
      </c>
      <c r="O10" s="8">
        <f t="shared" si="3"/>
        <v>2</v>
      </c>
      <c r="P10" s="8">
        <f t="shared" si="4"/>
        <v>3.3333333333333333E-2</v>
      </c>
      <c r="Q10" s="6">
        <f t="shared" si="1"/>
        <v>0.42000000000000004</v>
      </c>
      <c r="R10" s="6">
        <f>($E10*(0.4*(INDEX(COGS!$I:$I,MATCH(R$3,COGS!$B:$B,0)))/$P$2))-(SUMPRODUCT($H10:$L10,(INDEX(COGS!$C:$C,MATCH(R$3,COGS!$B:$B,0)):INDEX(COGS!$G:$G,MATCH(R$3,COGS!$B:$B,0)))*$G10))-$P10*INDEX(COGS!$I:$I,MATCH(R$3,COGS!$B:$B,0))</f>
        <v>-0.19930000000000009</v>
      </c>
      <c r="S10" s="6">
        <f>($E10*(0.4*(INDEX(COGS!$I:$I,MATCH(S$3,COGS!$B:$B,0)))/$P$2))-(SUMPRODUCT($H10:$L10,(INDEX(COGS!$C:$C,MATCH(S$3,COGS!$B:$B,0)):INDEX(COGS!$G:$G,MATCH(S$3,COGS!$B:$B,0)))*$G10))-$P10*INDEX(COGS!$I:$I,MATCH(S$3,COGS!$B:$B,0))</f>
        <v>-5.5599999999999761E-2</v>
      </c>
      <c r="T10" s="6">
        <f>($E10*(0.4*(INDEX(COGS!$I:$I,MATCH(T$3,COGS!$B:$B,0)))/$P$2))-(SUMPRODUCT($H10:$L10,(INDEX(COGS!$C:$C,MATCH(T$3,COGS!$B:$B,0)):INDEX(COGS!$G:$G,MATCH(T$3,COGS!$B:$B,0)))*$G10))-$P10*INDEX(COGS!$I:$I,MATCH(T$3,COGS!$B:$B,0))</f>
        <v>-4.6550000000000036E-2</v>
      </c>
      <c r="U10" s="6">
        <f>($E10*(0.4*(INDEX(COGS!$I:$I,MATCH(U$3,COGS!$B:$B,0)))/$P$2))-(SUMPRODUCT($H10:$L10,(INDEX(COGS!$C:$C,MATCH(U$3,COGS!$B:$B,0)):INDEX(COGS!$G:$G,MATCH(U$3,COGS!$B:$B,0)))*$G10))-$P10*INDEX(COGS!$I:$I,MATCH(U$3,COGS!$B:$B,0))</f>
        <v>-0.88505000000000011</v>
      </c>
      <c r="V10" s="6">
        <f>($E10*(0.4*(INDEX(COGS!$I:$I,MATCH(V$3,COGS!$B:$B,0)))/$P$2))-(SUMPRODUCT($H10:$L10,(INDEX(COGS!$C:$C,MATCH(V$3,COGS!$B:$B,0)):INDEX(COGS!$G:$G,MATCH(V$3,COGS!$B:$B,0)))*$G10))-$P10*INDEX(COGS!$I:$I,MATCH(V$3,COGS!$B:$B,0))</f>
        <v>-0.68610000000000015</v>
      </c>
      <c r="W10" s="6">
        <f>($E10*(0.4*(INDEX(COGS!$I:$I,MATCH(W$3,COGS!$B:$B,0)))/$P$2))-(SUMPRODUCT($H10:$L10,(INDEX(COGS!$C:$C,MATCH(W$3,COGS!$B:$B,0)):INDEX(COGS!$G:$G,MATCH(W$3,COGS!$B:$B,0)))*$G10))-$P10*INDEX(COGS!$I:$I,MATCH(W$3,COGS!$B:$B,0))</f>
        <v>-0.22879999999999995</v>
      </c>
      <c r="X10" s="6">
        <f>($E10*(0.4*(INDEX(COGS!$I:$I,MATCH(X$3,COGS!$B:$B,0)))/$P$2))-(SUMPRODUCT($H10:$L10,(INDEX(COGS!$C:$C,MATCH(X$3,COGS!$B:$B,0)):INDEX(COGS!$G:$G,MATCH(X$3,COGS!$B:$B,0)))*$G10))-$P10*INDEX(COGS!$I:$I,MATCH(X$3,COGS!$B:$B,0))</f>
        <v>-0.32060000000000027</v>
      </c>
      <c r="Y10" s="6">
        <f>($E10*(0.4*(INDEX(COGS!$I:$I,MATCH(Y$3,COGS!$B:$B,0)))/$P$2))-(SUMPRODUCT($H10:$L10,(INDEX(COGS!$C:$C,MATCH(Y$3,COGS!$B:$B,0)):INDEX(COGS!$G:$G,MATCH(Y$3,COGS!$B:$B,0)))*$G10))-$P10*INDEX(COGS!$I:$I,MATCH(Y$3,COGS!$B:$B,0))</f>
        <v>0.14525000000000021</v>
      </c>
    </row>
    <row r="11" spans="2:25" x14ac:dyDescent="0.25">
      <c r="B11" s="2">
        <f t="shared" si="5"/>
        <v>8</v>
      </c>
      <c r="C11" s="1" t="s">
        <v>9</v>
      </c>
      <c r="D11" s="1" t="s">
        <v>10</v>
      </c>
      <c r="E11" s="5">
        <v>3</v>
      </c>
      <c r="F11" s="5">
        <f t="shared" si="6"/>
        <v>0.76</v>
      </c>
      <c r="G11" s="1">
        <v>0.2</v>
      </c>
      <c r="H11" s="7">
        <v>0.1</v>
      </c>
      <c r="I11" s="7">
        <v>0</v>
      </c>
      <c r="J11" s="7">
        <v>0.75</v>
      </c>
      <c r="K11" s="7">
        <v>0.05</v>
      </c>
      <c r="L11" s="7">
        <v>0.1</v>
      </c>
      <c r="M11" s="7">
        <f t="shared" si="2"/>
        <v>1</v>
      </c>
      <c r="N11" s="9">
        <v>15</v>
      </c>
      <c r="O11" s="8">
        <f t="shared" si="3"/>
        <v>4</v>
      </c>
      <c r="P11" s="8">
        <f t="shared" si="4"/>
        <v>6.6666666666666666E-2</v>
      </c>
      <c r="Q11" s="6">
        <f t="shared" si="1"/>
        <v>2.04</v>
      </c>
      <c r="R11" s="6">
        <f>($E11*(0.4*(INDEX(COGS!$I:$I,MATCH(R$3,COGS!$B:$B,0)))/$P$2))-(SUMPRODUCT($H11:$L11,(INDEX(COGS!$C:$C,MATCH(R$3,COGS!$B:$B,0)):INDEX(COGS!$G:$G,MATCH(R$3,COGS!$B:$B,0)))*$G11))-$P11*INDEX(COGS!$I:$I,MATCH(R$3,COGS!$B:$B,0))</f>
        <v>1.0647333333333338</v>
      </c>
      <c r="S11" s="6">
        <f>($E11*(0.4*(INDEX(COGS!$I:$I,MATCH(S$3,COGS!$B:$B,0)))/$P$2))-(SUMPRODUCT($H11:$L11,(INDEX(COGS!$C:$C,MATCH(S$3,COGS!$B:$B,0)):INDEX(COGS!$G:$G,MATCH(S$3,COGS!$B:$B,0)))*$G11))-$P11*INDEX(COGS!$I:$I,MATCH(S$3,COGS!$B:$B,0))</f>
        <v>1.5107999999999999</v>
      </c>
      <c r="T11" s="6">
        <f>($E11*(0.4*(INDEX(COGS!$I:$I,MATCH(T$3,COGS!$B:$B,0)))/$P$2))-(SUMPRODUCT($H11:$L11,(INDEX(COGS!$C:$C,MATCH(T$3,COGS!$B:$B,0)):INDEX(COGS!$G:$G,MATCH(T$3,COGS!$B:$B,0)))*$G11))-$P11*INDEX(COGS!$I:$I,MATCH(T$3,COGS!$B:$B,0))</f>
        <v>1.5085666666666668</v>
      </c>
      <c r="U11" s="6">
        <f>($E11*(0.4*(INDEX(COGS!$I:$I,MATCH(U$3,COGS!$B:$B,0)))/$P$2))-(SUMPRODUCT($H11:$L11,(INDEX(COGS!$C:$C,MATCH(U$3,COGS!$B:$B,0)):INDEX(COGS!$G:$G,MATCH(U$3,COGS!$B:$B,0)))*$G11))-$P11*INDEX(COGS!$I:$I,MATCH(U$3,COGS!$B:$B,0))</f>
        <v>6.3899999999999957E-2</v>
      </c>
      <c r="V11" s="6">
        <f>($E11*(0.4*(INDEX(COGS!$I:$I,MATCH(V$3,COGS!$B:$B,0)))/$P$2))-(SUMPRODUCT($H11:$L11,(INDEX(COGS!$C:$C,MATCH(V$3,COGS!$B:$B,0)):INDEX(COGS!$G:$G,MATCH(V$3,COGS!$B:$B,0)))*$G11))-$P11*INDEX(COGS!$I:$I,MATCH(V$3,COGS!$B:$B,0))</f>
        <v>0.32146666666666723</v>
      </c>
      <c r="W11" s="6">
        <f>($E11*(0.4*(INDEX(COGS!$I:$I,MATCH(W$3,COGS!$B:$B,0)))/$P$2))-(SUMPRODUCT($H11:$L11,(INDEX(COGS!$C:$C,MATCH(W$3,COGS!$B:$B,0)):INDEX(COGS!$G:$G,MATCH(W$3,COGS!$B:$B,0)))*$G11))-$P11*INDEX(COGS!$I:$I,MATCH(W$3,COGS!$B:$B,0))</f>
        <v>0.87206666666666688</v>
      </c>
      <c r="X11" s="6">
        <f>($E11*(0.4*(INDEX(COGS!$I:$I,MATCH(X$3,COGS!$B:$B,0)))/$P$2))-(SUMPRODUCT($H11:$L11,(INDEX(COGS!$C:$C,MATCH(X$3,COGS!$B:$B,0)):INDEX(COGS!$G:$G,MATCH(X$3,COGS!$B:$B,0)))*$G11))-$P11*INDEX(COGS!$I:$I,MATCH(X$3,COGS!$B:$B,0))</f>
        <v>0.72713333333333308</v>
      </c>
      <c r="Y11" s="6">
        <f>($E11*(0.4*(INDEX(COGS!$I:$I,MATCH(Y$3,COGS!$B:$B,0)))/$P$2))-(SUMPRODUCT($H11:$L11,(INDEX(COGS!$C:$C,MATCH(Y$3,COGS!$B:$B,0)):INDEX(COGS!$G:$G,MATCH(Y$3,COGS!$B:$B,0)))*$G11))-$P11*INDEX(COGS!$I:$I,MATCH(Y$3,COGS!$B:$B,0))</f>
        <v>2.237166666666667</v>
      </c>
    </row>
    <row r="12" spans="2:25" x14ac:dyDescent="0.25">
      <c r="B12" s="2">
        <f t="shared" si="5"/>
        <v>9</v>
      </c>
      <c r="C12" s="1" t="s">
        <v>9</v>
      </c>
      <c r="D12" s="1" t="s">
        <v>11</v>
      </c>
      <c r="E12" s="5">
        <v>3</v>
      </c>
      <c r="F12" s="5">
        <f t="shared" si="6"/>
        <v>1.1400000000000001</v>
      </c>
      <c r="G12" s="1">
        <v>0.3</v>
      </c>
      <c r="H12" s="7">
        <v>0.3</v>
      </c>
      <c r="I12" s="7">
        <v>0</v>
      </c>
      <c r="J12" s="7">
        <v>0.55000000000000004</v>
      </c>
      <c r="K12" s="7">
        <v>0.05</v>
      </c>
      <c r="L12" s="7">
        <v>0.1</v>
      </c>
      <c r="M12" s="7">
        <f t="shared" si="2"/>
        <v>1.0000000000000002</v>
      </c>
      <c r="N12" s="9">
        <v>15</v>
      </c>
      <c r="O12" s="8">
        <f t="shared" si="3"/>
        <v>4</v>
      </c>
      <c r="P12" s="8">
        <f t="shared" si="4"/>
        <v>6.6666666666666666E-2</v>
      </c>
      <c r="Q12" s="6">
        <f t="shared" si="1"/>
        <v>1.66</v>
      </c>
      <c r="R12" s="6">
        <f>($E12*(0.4*(INDEX(COGS!$I:$I,MATCH(R$3,COGS!$B:$B,0)))/$P$2))-(SUMPRODUCT($H12:$L12,(INDEX(COGS!$C:$C,MATCH(R$3,COGS!$B:$B,0)):INDEX(COGS!$G:$G,MATCH(R$3,COGS!$B:$B,0)))*$G12))-$P12*INDEX(COGS!$I:$I,MATCH(R$3,COGS!$B:$B,0))</f>
        <v>0.19923333333333326</v>
      </c>
      <c r="S12" s="6">
        <f>($E12*(0.4*(INDEX(COGS!$I:$I,MATCH(S$3,COGS!$B:$B,0)))/$P$2))-(SUMPRODUCT($H12:$L12,(INDEX(COGS!$C:$C,MATCH(S$3,COGS!$B:$B,0)):INDEX(COGS!$G:$G,MATCH(S$3,COGS!$B:$B,0)))*$G12))-$P12*INDEX(COGS!$I:$I,MATCH(S$3,COGS!$B:$B,0))</f>
        <v>0.78920000000000035</v>
      </c>
      <c r="T12" s="6">
        <f>($E12*(0.4*(INDEX(COGS!$I:$I,MATCH(T$3,COGS!$B:$B,0)))/$P$2))-(SUMPRODUCT($H12:$L12,(INDEX(COGS!$C:$C,MATCH(T$3,COGS!$B:$B,0)):INDEX(COGS!$G:$G,MATCH(T$3,COGS!$B:$B,0)))*$G12))-$P12*INDEX(COGS!$I:$I,MATCH(T$3,COGS!$B:$B,0))</f>
        <v>0.80271666666666797</v>
      </c>
      <c r="U12" s="6">
        <f>($E12*(0.4*(INDEX(COGS!$I:$I,MATCH(U$3,COGS!$B:$B,0)))/$P$2))-(SUMPRODUCT($H12:$L12,(INDEX(COGS!$C:$C,MATCH(U$3,COGS!$B:$B,0)):INDEX(COGS!$G:$G,MATCH(U$3,COGS!$B:$B,0)))*$G12))-$P12*INDEX(COGS!$I:$I,MATCH(U$3,COGS!$B:$B,0))</f>
        <v>-1.3453500000000012</v>
      </c>
      <c r="V12" s="6">
        <f>($E12*(0.4*(INDEX(COGS!$I:$I,MATCH(V$3,COGS!$B:$B,0)))/$P$2))-(SUMPRODUCT($H12:$L12,(INDEX(COGS!$C:$C,MATCH(V$3,COGS!$B:$B,0)):INDEX(COGS!$G:$G,MATCH(V$3,COGS!$B:$B,0)))*$G12))-$P12*INDEX(COGS!$I:$I,MATCH(V$3,COGS!$B:$B,0))</f>
        <v>-1.0387333333333326</v>
      </c>
      <c r="W12" s="6">
        <f>($E12*(0.4*(INDEX(COGS!$I:$I,MATCH(W$3,COGS!$B:$B,0)))/$P$2))-(SUMPRODUCT($H12:$L12,(INDEX(COGS!$C:$C,MATCH(W$3,COGS!$B:$B,0)):INDEX(COGS!$G:$G,MATCH(W$3,COGS!$B:$B,0)))*$G12))-$P12*INDEX(COGS!$I:$I,MATCH(W$3,COGS!$B:$B,0))</f>
        <v>0.27116666666666667</v>
      </c>
      <c r="X12" s="6">
        <f>($E12*(0.4*(INDEX(COGS!$I:$I,MATCH(X$3,COGS!$B:$B,0)))/$P$2))-(SUMPRODUCT($H12:$L12,(INDEX(COGS!$C:$C,MATCH(X$3,COGS!$B:$B,0)):INDEX(COGS!$G:$G,MATCH(X$3,COGS!$B:$B,0)))*$G12))-$P12*INDEX(COGS!$I:$I,MATCH(X$3,COGS!$B:$B,0))</f>
        <v>-0.28676666666666695</v>
      </c>
      <c r="Y12" s="6">
        <f>($E12*(0.4*(INDEX(COGS!$I:$I,MATCH(Y$3,COGS!$B:$B,0)))/$P$2))-(SUMPRODUCT($H12:$L12,(INDEX(COGS!$C:$C,MATCH(Y$3,COGS!$B:$B,0)):INDEX(COGS!$G:$G,MATCH(Y$3,COGS!$B:$B,0)))*$G12))-$P12*INDEX(COGS!$I:$I,MATCH(Y$3,COGS!$B:$B,0))</f>
        <v>1.2780166666666666</v>
      </c>
    </row>
    <row r="13" spans="2:25" x14ac:dyDescent="0.25">
      <c r="B13" s="2">
        <f t="shared" si="5"/>
        <v>10</v>
      </c>
      <c r="C13" s="1" t="s">
        <v>9</v>
      </c>
      <c r="D13" s="1" t="s">
        <v>12</v>
      </c>
      <c r="E13" s="5">
        <v>3</v>
      </c>
      <c r="F13" s="5">
        <f t="shared" si="6"/>
        <v>1.2899999999999998</v>
      </c>
      <c r="G13" s="1">
        <v>0.3</v>
      </c>
      <c r="H13" s="7">
        <v>0.1</v>
      </c>
      <c r="I13" s="7">
        <v>0.25</v>
      </c>
      <c r="J13" s="7">
        <v>0.5</v>
      </c>
      <c r="K13" s="7">
        <v>0.05</v>
      </c>
      <c r="L13" s="7">
        <v>0.1</v>
      </c>
      <c r="M13" s="7">
        <f t="shared" si="2"/>
        <v>1</v>
      </c>
      <c r="N13" s="9">
        <v>15</v>
      </c>
      <c r="O13" s="8">
        <f t="shared" si="3"/>
        <v>4</v>
      </c>
      <c r="P13" s="8">
        <f t="shared" si="4"/>
        <v>6.6666666666666666E-2</v>
      </c>
      <c r="Q13" s="6">
        <f t="shared" si="1"/>
        <v>1.5100000000000002</v>
      </c>
      <c r="R13" s="6">
        <f>($E13*(0.4*(INDEX(COGS!$I:$I,MATCH(R$3,COGS!$B:$B,0)))/$P$2))-(SUMPRODUCT($H13:$L13,(INDEX(COGS!$C:$C,MATCH(R$3,COGS!$B:$B,0)):INDEX(COGS!$G:$G,MATCH(R$3,COGS!$B:$B,0)))*$G13))-$P13*INDEX(COGS!$I:$I,MATCH(R$3,COGS!$B:$B,0))</f>
        <v>-0.16706666666666659</v>
      </c>
      <c r="S13" s="6">
        <f>($E13*(0.4*(INDEX(COGS!$I:$I,MATCH(S$3,COGS!$B:$B,0)))/$P$2))-(SUMPRODUCT($H13:$L13,(INDEX(COGS!$C:$C,MATCH(S$3,COGS!$B:$B,0)):INDEX(COGS!$G:$G,MATCH(S$3,COGS!$B:$B,0)))*$G13))-$P13*INDEX(COGS!$I:$I,MATCH(S$3,COGS!$B:$B,0))</f>
        <v>0.34970000000000057</v>
      </c>
      <c r="T13" s="6">
        <f>($E13*(0.4*(INDEX(COGS!$I:$I,MATCH(T$3,COGS!$B:$B,0)))/$P$2))-(SUMPRODUCT($H13:$L13,(INDEX(COGS!$C:$C,MATCH(T$3,COGS!$B:$B,0)):INDEX(COGS!$G:$G,MATCH(T$3,COGS!$B:$B,0)))*$G13))-$P13*INDEX(COGS!$I:$I,MATCH(T$3,COGS!$B:$B,0))</f>
        <v>0.32826666666666793</v>
      </c>
      <c r="U13" s="6">
        <f>($E13*(0.4*(INDEX(COGS!$I:$I,MATCH(U$3,COGS!$B:$B,0)))/$P$2))-(SUMPRODUCT($H13:$L13,(INDEX(COGS!$C:$C,MATCH(U$3,COGS!$B:$B,0)):INDEX(COGS!$G:$G,MATCH(U$3,COGS!$B:$B,0)))*$G13))-$P13*INDEX(COGS!$I:$I,MATCH(U$3,COGS!$B:$B,0))</f>
        <v>-1.8796500000000003</v>
      </c>
      <c r="V13" s="6">
        <f>($E13*(0.4*(INDEX(COGS!$I:$I,MATCH(V$3,COGS!$B:$B,0)))/$P$2))-(SUMPRODUCT($H13:$L13,(INDEX(COGS!$C:$C,MATCH(V$3,COGS!$B:$B,0)):INDEX(COGS!$G:$G,MATCH(V$3,COGS!$B:$B,0)))*$G13))-$P13*INDEX(COGS!$I:$I,MATCH(V$3,COGS!$B:$B,0))</f>
        <v>-1.4213833333333326</v>
      </c>
      <c r="W13" s="6">
        <f>($E13*(0.4*(INDEX(COGS!$I:$I,MATCH(W$3,COGS!$B:$B,0)))/$P$2))-(SUMPRODUCT($H13:$L13,(INDEX(COGS!$C:$C,MATCH(W$3,COGS!$B:$B,0)):INDEX(COGS!$G:$G,MATCH(W$3,COGS!$B:$B,0)))*$G13))-$P13*INDEX(COGS!$I:$I,MATCH(W$3,COGS!$B:$B,0))</f>
        <v>-0.22248333333333348</v>
      </c>
      <c r="X13" s="6">
        <f>($E13*(0.4*(INDEX(COGS!$I:$I,MATCH(X$3,COGS!$B:$B,0)))/$P$2))-(SUMPRODUCT($H13:$L13,(INDEX(COGS!$C:$C,MATCH(X$3,COGS!$B:$B,0)):INDEX(COGS!$G:$G,MATCH(X$3,COGS!$B:$B,0)))*$G13))-$P13*INDEX(COGS!$I:$I,MATCH(X$3,COGS!$B:$B,0))</f>
        <v>-0.60221666666666629</v>
      </c>
      <c r="Y13" s="6">
        <f>($E13*(0.4*(INDEX(COGS!$I:$I,MATCH(Y$3,COGS!$B:$B,0)))/$P$2))-(SUMPRODUCT($H13:$L13,(INDEX(COGS!$C:$C,MATCH(Y$3,COGS!$B:$B,0)):INDEX(COGS!$G:$G,MATCH(Y$3,COGS!$B:$B,0)))*$G13))-$P13*INDEX(COGS!$I:$I,MATCH(Y$3,COGS!$B:$B,0))</f>
        <v>0.9624166666666667</v>
      </c>
    </row>
    <row r="14" spans="2:25" x14ac:dyDescent="0.25">
      <c r="B14" s="2">
        <f t="shared" si="5"/>
        <v>11</v>
      </c>
      <c r="C14" s="1" t="s">
        <v>9</v>
      </c>
      <c r="D14" s="1" t="s">
        <v>13</v>
      </c>
      <c r="E14" s="5">
        <v>3</v>
      </c>
      <c r="F14" s="5">
        <f t="shared" si="6"/>
        <v>0.91999999999999993</v>
      </c>
      <c r="G14" s="1">
        <v>0.2</v>
      </c>
      <c r="H14" s="7">
        <v>0.2</v>
      </c>
      <c r="I14" s="7">
        <v>0.4</v>
      </c>
      <c r="J14" s="7">
        <v>0.25</v>
      </c>
      <c r="K14" s="7">
        <v>0.05</v>
      </c>
      <c r="L14" s="7">
        <v>0.1</v>
      </c>
      <c r="M14" s="7">
        <f t="shared" si="2"/>
        <v>1.0000000000000002</v>
      </c>
      <c r="N14" s="9">
        <v>10</v>
      </c>
      <c r="O14" s="8">
        <f t="shared" si="3"/>
        <v>6</v>
      </c>
      <c r="P14" s="8">
        <f t="shared" si="4"/>
        <v>0.1</v>
      </c>
      <c r="Q14" s="6">
        <f t="shared" si="1"/>
        <v>1.78</v>
      </c>
      <c r="R14" s="6">
        <f>($E14*(0.4*(INDEX(COGS!$I:$I,MATCH(R$3,COGS!$B:$B,0)))/$P$2))-(SUMPRODUCT($H14:$L14,(INDEX(COGS!$C:$C,MATCH(R$3,COGS!$B:$B,0)):INDEX(COGS!$G:$G,MATCH(R$3,COGS!$B:$B,0)))*$G14))-$P14*INDEX(COGS!$I:$I,MATCH(R$3,COGS!$B:$B,0))</f>
        <v>0.71699999999999964</v>
      </c>
      <c r="S14" s="6">
        <f>($E14*(0.4*(INDEX(COGS!$I:$I,MATCH(S$3,COGS!$B:$B,0)))/$P$2))-(SUMPRODUCT($H14:$L14,(INDEX(COGS!$C:$C,MATCH(S$3,COGS!$B:$B,0)):INDEX(COGS!$G:$G,MATCH(S$3,COGS!$B:$B,0)))*$G14))-$P14*INDEX(COGS!$I:$I,MATCH(S$3,COGS!$B:$B,0))</f>
        <v>1.0741999999999996</v>
      </c>
      <c r="T14" s="6">
        <f>($E14*(0.4*(INDEX(COGS!$I:$I,MATCH(T$3,COGS!$B:$B,0)))/$P$2))-(SUMPRODUCT($H14:$L14,(INDEX(COGS!$C:$C,MATCH(T$3,COGS!$B:$B,0)):INDEX(COGS!$G:$G,MATCH(T$3,COGS!$B:$B,0)))*$G14))-$P14*INDEX(COGS!$I:$I,MATCH(T$3,COGS!$B:$B,0))</f>
        <v>1.1583000000000001</v>
      </c>
      <c r="U14" s="6">
        <f>($E14*(0.4*(INDEX(COGS!$I:$I,MATCH(U$3,COGS!$B:$B,0)))/$P$2))-(SUMPRODUCT($H14:$L14,(INDEX(COGS!$C:$C,MATCH(U$3,COGS!$B:$B,0)):INDEX(COGS!$G:$G,MATCH(U$3,COGS!$B:$B,0)))*$G14))-$P14*INDEX(COGS!$I:$I,MATCH(U$3,COGS!$B:$B,0))</f>
        <v>-0.72370000000000057</v>
      </c>
      <c r="V14" s="6">
        <f>($E14*(0.4*(INDEX(COGS!$I:$I,MATCH(V$3,COGS!$B:$B,0)))/$P$2))-(SUMPRODUCT($H14:$L14,(INDEX(COGS!$C:$C,MATCH(V$3,COGS!$B:$B,0)):INDEX(COGS!$G:$G,MATCH(V$3,COGS!$B:$B,0)))*$G14))-$P14*INDEX(COGS!$I:$I,MATCH(V$3,COGS!$B:$B,0))</f>
        <v>-0.31600000000000017</v>
      </c>
      <c r="W14" s="6">
        <f>($E14*(0.4*(INDEX(COGS!$I:$I,MATCH(W$3,COGS!$B:$B,0)))/$P$2))-(SUMPRODUCT($H14:$L14,(INDEX(COGS!$C:$C,MATCH(W$3,COGS!$B:$B,0)):INDEX(COGS!$G:$G,MATCH(W$3,COGS!$B:$B,0)))*$G14))-$P14*INDEX(COGS!$I:$I,MATCH(W$3,COGS!$B:$B,0))</f>
        <v>0.49379999999999979</v>
      </c>
      <c r="X14" s="6">
        <f>($E14*(0.4*(INDEX(COGS!$I:$I,MATCH(X$3,COGS!$B:$B,0)))/$P$2))-(SUMPRODUCT($H14:$L14,(INDEX(COGS!$C:$C,MATCH(X$3,COGS!$B:$B,0)):INDEX(COGS!$G:$G,MATCH(X$3,COGS!$B:$B,0)))*$G14))-$P14*INDEX(COGS!$I:$I,MATCH(X$3,COGS!$B:$B,0))</f>
        <v>0.46219999999999972</v>
      </c>
      <c r="Y14" s="6">
        <f>($E14*(0.4*(INDEX(COGS!$I:$I,MATCH(Y$3,COGS!$B:$B,0)))/$P$2))-(SUMPRODUCT($H14:$L14,(INDEX(COGS!$C:$C,MATCH(Y$3,COGS!$B:$B,0)):INDEX(COGS!$G:$G,MATCH(Y$3,COGS!$B:$B,0)))*$G14))-$P14*INDEX(COGS!$I:$I,MATCH(Y$3,COGS!$B:$B,0))</f>
        <v>1.7917000000000003</v>
      </c>
    </row>
    <row r="15" spans="2:25" x14ac:dyDescent="0.25">
      <c r="B15" s="2">
        <f t="shared" si="5"/>
        <v>12</v>
      </c>
      <c r="C15" s="1" t="s">
        <v>9</v>
      </c>
      <c r="D15" s="1" t="s">
        <v>14</v>
      </c>
      <c r="E15" s="5">
        <v>4</v>
      </c>
      <c r="F15" s="5">
        <f t="shared" si="6"/>
        <v>1.4999999999999998</v>
      </c>
      <c r="G15" s="1">
        <v>0.3</v>
      </c>
      <c r="H15" s="7">
        <v>0.2</v>
      </c>
      <c r="I15" s="7">
        <v>0.6</v>
      </c>
      <c r="J15" s="7">
        <v>0.05</v>
      </c>
      <c r="K15" s="7">
        <v>0.05</v>
      </c>
      <c r="L15" s="7">
        <v>0.1</v>
      </c>
      <c r="M15" s="7">
        <f t="shared" si="2"/>
        <v>1.0000000000000002</v>
      </c>
      <c r="N15" s="9">
        <v>10</v>
      </c>
      <c r="O15" s="8">
        <f t="shared" si="3"/>
        <v>6</v>
      </c>
      <c r="P15" s="8">
        <f t="shared" si="4"/>
        <v>0.1</v>
      </c>
      <c r="Q15" s="6">
        <f t="shared" si="1"/>
        <v>2.2000000000000002</v>
      </c>
      <c r="R15" s="6">
        <f>($E15*(0.4*(INDEX(COGS!$I:$I,MATCH(R$3,COGS!$B:$B,0)))/$P$2))-(SUMPRODUCT($H15:$L15,(INDEX(COGS!$C:$C,MATCH(R$3,COGS!$B:$B,0)):INDEX(COGS!$G:$G,MATCH(R$3,COGS!$B:$B,0)))*$G15))-$P15*INDEX(COGS!$I:$I,MATCH(R$3,COGS!$B:$B,0))</f>
        <v>0.83083333333333353</v>
      </c>
      <c r="S15" s="6">
        <f>($E15*(0.4*(INDEX(COGS!$I:$I,MATCH(S$3,COGS!$B:$B,0)))/$P$2))-(SUMPRODUCT($H15:$L15,(INDEX(COGS!$C:$C,MATCH(S$3,COGS!$B:$B,0)):INDEX(COGS!$G:$G,MATCH(S$3,COGS!$B:$B,0)))*$G15))-$P15*INDEX(COGS!$I:$I,MATCH(S$3,COGS!$B:$B,0))</f>
        <v>1.3031000000000004</v>
      </c>
      <c r="T15" s="6">
        <f>($E15*(0.4*(INDEX(COGS!$I:$I,MATCH(T$3,COGS!$B:$B,0)))/$P$2))-(SUMPRODUCT($H15:$L15,(INDEX(COGS!$C:$C,MATCH(T$3,COGS!$B:$B,0)):INDEX(COGS!$G:$G,MATCH(T$3,COGS!$B:$B,0)))*$G15))-$P15*INDEX(COGS!$I:$I,MATCH(T$3,COGS!$B:$B,0))</f>
        <v>1.4731166666666677</v>
      </c>
      <c r="U15" s="6">
        <f>($E15*(0.4*(INDEX(COGS!$I:$I,MATCH(U$3,COGS!$B:$B,0)))/$P$2))-(SUMPRODUCT($H15:$L15,(INDEX(COGS!$C:$C,MATCH(U$3,COGS!$B:$B,0)):INDEX(COGS!$G:$G,MATCH(U$3,COGS!$B:$B,0)))*$G15))-$P15*INDEX(COGS!$I:$I,MATCH(U$3,COGS!$B:$B,0))</f>
        <v>-1.6159500000000002</v>
      </c>
      <c r="V15" s="6">
        <f>($E15*(0.4*(INDEX(COGS!$I:$I,MATCH(V$3,COGS!$B:$B,0)))/$P$2))-(SUMPRODUCT($H15:$L15,(INDEX(COGS!$C:$C,MATCH(V$3,COGS!$B:$B,0)):INDEX(COGS!$G:$G,MATCH(V$3,COGS!$B:$B,0)))*$G15))-$P15*INDEX(COGS!$I:$I,MATCH(V$3,COGS!$B:$B,0))</f>
        <v>-0.88853333333333306</v>
      </c>
      <c r="W15" s="6">
        <f>($E15*(0.4*(INDEX(COGS!$I:$I,MATCH(W$3,COGS!$B:$B,0)))/$P$2))-(SUMPRODUCT($H15:$L15,(INDEX(COGS!$C:$C,MATCH(W$3,COGS!$B:$B,0)):INDEX(COGS!$G:$G,MATCH(W$3,COGS!$B:$B,0)))*$G15))-$P15*INDEX(COGS!$I:$I,MATCH(W$3,COGS!$B:$B,0))</f>
        <v>0.44956666666666689</v>
      </c>
      <c r="X15" s="6">
        <f>($E15*(0.4*(INDEX(COGS!$I:$I,MATCH(X$3,COGS!$B:$B,0)))/$P$2))-(SUMPRODUCT($H15:$L15,(INDEX(COGS!$C:$C,MATCH(X$3,COGS!$B:$B,0)):INDEX(COGS!$G:$G,MATCH(X$3,COGS!$B:$B,0)))*$G15))-$P15*INDEX(COGS!$I:$I,MATCH(X$3,COGS!$B:$B,0))</f>
        <v>0.50563333333333338</v>
      </c>
      <c r="Y15" s="6">
        <f>($E15*(0.4*(INDEX(COGS!$I:$I,MATCH(Y$3,COGS!$B:$B,0)))/$P$2))-(SUMPRODUCT($H15:$L15,(INDEX(COGS!$C:$C,MATCH(Y$3,COGS!$B:$B,0)):INDEX(COGS!$G:$G,MATCH(Y$3,COGS!$B:$B,0)))*$G15))-$P15*INDEX(COGS!$I:$I,MATCH(Y$3,COGS!$B:$B,0))</f>
        <v>2.4062166666666673</v>
      </c>
    </row>
    <row r="16" spans="2:25" x14ac:dyDescent="0.25">
      <c r="B16" s="2">
        <f t="shared" si="5"/>
        <v>13</v>
      </c>
      <c r="C16" s="1" t="s">
        <v>9</v>
      </c>
      <c r="D16" s="1" t="s">
        <v>15</v>
      </c>
      <c r="E16" s="5">
        <v>4</v>
      </c>
      <c r="F16" s="5">
        <f t="shared" si="6"/>
        <v>1.4399999999999997</v>
      </c>
      <c r="G16" s="1">
        <v>0.3</v>
      </c>
      <c r="H16" s="7">
        <v>0.2</v>
      </c>
      <c r="I16" s="7">
        <v>0.5</v>
      </c>
      <c r="J16" s="7">
        <v>0.15</v>
      </c>
      <c r="K16" s="7">
        <v>0.05</v>
      </c>
      <c r="L16" s="7">
        <v>0.1</v>
      </c>
      <c r="M16" s="7">
        <f t="shared" si="2"/>
        <v>1</v>
      </c>
      <c r="N16" s="9">
        <v>10</v>
      </c>
      <c r="O16" s="8">
        <f t="shared" si="3"/>
        <v>6</v>
      </c>
      <c r="P16" s="8">
        <f t="shared" si="4"/>
        <v>0.1</v>
      </c>
      <c r="Q16" s="6">
        <f t="shared" si="1"/>
        <v>2.2600000000000007</v>
      </c>
      <c r="R16" s="6">
        <f>($E16*(0.4*(INDEX(COGS!$I:$I,MATCH(R$3,COGS!$B:$B,0)))/$P$2))-(SUMPRODUCT($H16:$L16,(INDEX(COGS!$C:$C,MATCH(R$3,COGS!$B:$B,0)):INDEX(COGS!$G:$G,MATCH(R$3,COGS!$B:$B,0)))*$G16))-$P16*INDEX(COGS!$I:$I,MATCH(R$3,COGS!$B:$B,0))</f>
        <v>0.86983333333333324</v>
      </c>
      <c r="S16" s="6">
        <f>($E16*(0.4*(INDEX(COGS!$I:$I,MATCH(S$3,COGS!$B:$B,0)))/$P$2))-(SUMPRODUCT($H16:$L16,(INDEX(COGS!$C:$C,MATCH(S$3,COGS!$B:$B,0)):INDEX(COGS!$G:$G,MATCH(S$3,COGS!$B:$B,0)))*$G16))-$P16*INDEX(COGS!$I:$I,MATCH(S$3,COGS!$B:$B,0))</f>
        <v>1.3697000000000006</v>
      </c>
      <c r="T16" s="6">
        <f>($E16*(0.4*(INDEX(COGS!$I:$I,MATCH(T$3,COGS!$B:$B,0)))/$P$2))-(SUMPRODUCT($H16:$L16,(INDEX(COGS!$C:$C,MATCH(T$3,COGS!$B:$B,0)):INDEX(COGS!$G:$G,MATCH(T$3,COGS!$B:$B,0)))*$G16))-$P16*INDEX(COGS!$I:$I,MATCH(T$3,COGS!$B:$B,0))</f>
        <v>1.5136166666666675</v>
      </c>
      <c r="U16" s="6">
        <f>($E16*(0.4*(INDEX(COGS!$I:$I,MATCH(U$3,COGS!$B:$B,0)))/$P$2))-(SUMPRODUCT($H16:$L16,(INDEX(COGS!$C:$C,MATCH(U$3,COGS!$B:$B,0)):INDEX(COGS!$G:$G,MATCH(U$3,COGS!$B:$B,0)))*$G16))-$P16*INDEX(COGS!$I:$I,MATCH(U$3,COGS!$B:$B,0))</f>
        <v>-1.4257500000000003</v>
      </c>
      <c r="V16" s="6">
        <f>($E16*(0.4*(INDEX(COGS!$I:$I,MATCH(V$3,COGS!$B:$B,0)))/$P$2))-(SUMPRODUCT($H16:$L16,(INDEX(COGS!$C:$C,MATCH(V$3,COGS!$B:$B,0)):INDEX(COGS!$G:$G,MATCH(V$3,COGS!$B:$B,0)))*$G16))-$P16*INDEX(COGS!$I:$I,MATCH(V$3,COGS!$B:$B,0))</f>
        <v>-0.7604333333333323</v>
      </c>
      <c r="W16" s="6">
        <f>($E16*(0.4*(INDEX(COGS!$I:$I,MATCH(W$3,COGS!$B:$B,0)))/$P$2))-(SUMPRODUCT($H16:$L16,(INDEX(COGS!$C:$C,MATCH(W$3,COGS!$B:$B,0)):INDEX(COGS!$G:$G,MATCH(W$3,COGS!$B:$B,0)))*$G16))-$P16*INDEX(COGS!$I:$I,MATCH(W$3,COGS!$B:$B,0))</f>
        <v>0.52846666666666686</v>
      </c>
      <c r="X16" s="6">
        <f>($E16*(0.4*(INDEX(COGS!$I:$I,MATCH(X$3,COGS!$B:$B,0)))/$P$2))-(SUMPRODUCT($H16:$L16,(INDEX(COGS!$C:$C,MATCH(X$3,COGS!$B:$B,0)):INDEX(COGS!$G:$G,MATCH(X$3,COGS!$B:$B,0)))*$G16))-$P16*INDEX(COGS!$I:$I,MATCH(X$3,COGS!$B:$B,0))</f>
        <v>0.51613333333333333</v>
      </c>
      <c r="Y16" s="6">
        <f>($E16*(0.4*(INDEX(COGS!$I:$I,MATCH(Y$3,COGS!$B:$B,0)))/$P$2))-(SUMPRODUCT($H16:$L16,(INDEX(COGS!$C:$C,MATCH(Y$3,COGS!$B:$B,0)):INDEX(COGS!$G:$G,MATCH(Y$3,COGS!$B:$B,0)))*$G16))-$P16*INDEX(COGS!$I:$I,MATCH(Y$3,COGS!$B:$B,0))</f>
        <v>2.4302166666666674</v>
      </c>
    </row>
    <row r="17" spans="2:25" x14ac:dyDescent="0.25">
      <c r="B17" s="2">
        <f t="shared" si="5"/>
        <v>14</v>
      </c>
      <c r="C17" s="1" t="s">
        <v>9</v>
      </c>
      <c r="D17" s="1" t="s">
        <v>16</v>
      </c>
      <c r="E17" s="5">
        <v>3</v>
      </c>
      <c r="F17" s="5">
        <f t="shared" si="6"/>
        <v>0.76</v>
      </c>
      <c r="G17" s="1">
        <v>0.2</v>
      </c>
      <c r="H17" s="7">
        <v>0.1</v>
      </c>
      <c r="I17" s="7">
        <v>0</v>
      </c>
      <c r="J17" s="7">
        <v>0.75</v>
      </c>
      <c r="K17" s="7">
        <v>0.05</v>
      </c>
      <c r="L17" s="7">
        <v>0.1</v>
      </c>
      <c r="M17" s="7">
        <f t="shared" si="2"/>
        <v>1</v>
      </c>
      <c r="N17" s="9">
        <v>15</v>
      </c>
      <c r="O17" s="8">
        <f t="shared" si="3"/>
        <v>4</v>
      </c>
      <c r="P17" s="8">
        <f t="shared" si="4"/>
        <v>6.6666666666666666E-2</v>
      </c>
      <c r="Q17" s="6">
        <f t="shared" si="1"/>
        <v>2.04</v>
      </c>
      <c r="R17" s="6">
        <f>($E17*(0.4*(INDEX(COGS!$I:$I,MATCH(R$3,COGS!$B:$B,0)))/$P$2))-(SUMPRODUCT($H17:$L17,(INDEX(COGS!$C:$C,MATCH(R$3,COGS!$B:$B,0)):INDEX(COGS!$G:$G,MATCH(R$3,COGS!$B:$B,0)))*$G17))-$P17*INDEX(COGS!$I:$I,MATCH(R$3,COGS!$B:$B,0))</f>
        <v>1.0647333333333338</v>
      </c>
      <c r="S17" s="6">
        <f>($E17*(0.4*(INDEX(COGS!$I:$I,MATCH(S$3,COGS!$B:$B,0)))/$P$2))-(SUMPRODUCT($H17:$L17,(INDEX(COGS!$C:$C,MATCH(S$3,COGS!$B:$B,0)):INDEX(COGS!$G:$G,MATCH(S$3,COGS!$B:$B,0)))*$G17))-$P17*INDEX(COGS!$I:$I,MATCH(S$3,COGS!$B:$B,0))</f>
        <v>1.5107999999999999</v>
      </c>
      <c r="T17" s="6">
        <f>($E17*(0.4*(INDEX(COGS!$I:$I,MATCH(T$3,COGS!$B:$B,0)))/$P$2))-(SUMPRODUCT($H17:$L17,(INDEX(COGS!$C:$C,MATCH(T$3,COGS!$B:$B,0)):INDEX(COGS!$G:$G,MATCH(T$3,COGS!$B:$B,0)))*$G17))-$P17*INDEX(COGS!$I:$I,MATCH(T$3,COGS!$B:$B,0))</f>
        <v>1.5085666666666668</v>
      </c>
      <c r="U17" s="6">
        <f>($E17*(0.4*(INDEX(COGS!$I:$I,MATCH(U$3,COGS!$B:$B,0)))/$P$2))-(SUMPRODUCT($H17:$L17,(INDEX(COGS!$C:$C,MATCH(U$3,COGS!$B:$B,0)):INDEX(COGS!$G:$G,MATCH(U$3,COGS!$B:$B,0)))*$G17))-$P17*INDEX(COGS!$I:$I,MATCH(U$3,COGS!$B:$B,0))</f>
        <v>6.3899999999999957E-2</v>
      </c>
      <c r="V17" s="6">
        <f>($E17*(0.4*(INDEX(COGS!$I:$I,MATCH(V$3,COGS!$B:$B,0)))/$P$2))-(SUMPRODUCT($H17:$L17,(INDEX(COGS!$C:$C,MATCH(V$3,COGS!$B:$B,0)):INDEX(COGS!$G:$G,MATCH(V$3,COGS!$B:$B,0)))*$G17))-$P17*INDEX(COGS!$I:$I,MATCH(V$3,COGS!$B:$B,0))</f>
        <v>0.32146666666666723</v>
      </c>
      <c r="W17" s="6">
        <f>($E17*(0.4*(INDEX(COGS!$I:$I,MATCH(W$3,COGS!$B:$B,0)))/$P$2))-(SUMPRODUCT($H17:$L17,(INDEX(COGS!$C:$C,MATCH(W$3,COGS!$B:$B,0)):INDEX(COGS!$G:$G,MATCH(W$3,COGS!$B:$B,0)))*$G17))-$P17*INDEX(COGS!$I:$I,MATCH(W$3,COGS!$B:$B,0))</f>
        <v>0.87206666666666688</v>
      </c>
      <c r="X17" s="6">
        <f>($E17*(0.4*(INDEX(COGS!$I:$I,MATCH(X$3,COGS!$B:$B,0)))/$P$2))-(SUMPRODUCT($H17:$L17,(INDEX(COGS!$C:$C,MATCH(X$3,COGS!$B:$B,0)):INDEX(COGS!$G:$G,MATCH(X$3,COGS!$B:$B,0)))*$G17))-$P17*INDEX(COGS!$I:$I,MATCH(X$3,COGS!$B:$B,0))</f>
        <v>0.72713333333333308</v>
      </c>
      <c r="Y17" s="6">
        <f>($E17*(0.4*(INDEX(COGS!$I:$I,MATCH(Y$3,COGS!$B:$B,0)))/$P$2))-(SUMPRODUCT($H17:$L17,(INDEX(COGS!$C:$C,MATCH(Y$3,COGS!$B:$B,0)):INDEX(COGS!$G:$G,MATCH(Y$3,COGS!$B:$B,0)))*$G17))-$P17*INDEX(COGS!$I:$I,MATCH(Y$3,COGS!$B:$B,0))</f>
        <v>2.237166666666667</v>
      </c>
    </row>
    <row r="18" spans="2:25" x14ac:dyDescent="0.25">
      <c r="B18" s="2">
        <f t="shared" si="5"/>
        <v>15</v>
      </c>
      <c r="C18" s="1" t="s">
        <v>9</v>
      </c>
      <c r="D18" s="1" t="s">
        <v>44</v>
      </c>
      <c r="E18" s="5">
        <v>3</v>
      </c>
      <c r="F18" s="5">
        <f t="shared" si="6"/>
        <v>0.76000000000000023</v>
      </c>
      <c r="G18" s="1">
        <v>0.2</v>
      </c>
      <c r="H18" s="7">
        <v>0.2</v>
      </c>
      <c r="I18" s="7">
        <v>0</v>
      </c>
      <c r="J18" s="7">
        <v>0.65</v>
      </c>
      <c r="K18" s="7">
        <v>0.05</v>
      </c>
      <c r="L18" s="7">
        <v>0.1</v>
      </c>
      <c r="M18" s="7">
        <f t="shared" si="2"/>
        <v>1.0000000000000002</v>
      </c>
      <c r="N18" s="9">
        <v>15</v>
      </c>
      <c r="O18" s="8">
        <f t="shared" si="3"/>
        <v>4</v>
      </c>
      <c r="P18" s="8">
        <f t="shared" si="4"/>
        <v>6.6666666666666666E-2</v>
      </c>
      <c r="Q18" s="6">
        <f t="shared" si="1"/>
        <v>2.0399999999999996</v>
      </c>
      <c r="R18" s="6">
        <f>($E18*(0.4*(INDEX(COGS!$I:$I,MATCH(R$3,COGS!$B:$B,0)))/$P$2))-(SUMPRODUCT($H18:$L18,(INDEX(COGS!$C:$C,MATCH(R$3,COGS!$B:$B,0)):INDEX(COGS!$G:$G,MATCH(R$3,COGS!$B:$B,0)))*$G18))-$P18*INDEX(COGS!$I:$I,MATCH(R$3,COGS!$B:$B,0))</f>
        <v>1.1543333333333337</v>
      </c>
      <c r="S18" s="6">
        <f>($E18*(0.4*(INDEX(COGS!$I:$I,MATCH(S$3,COGS!$B:$B,0)))/$P$2))-(SUMPRODUCT($H18:$L18,(INDEX(COGS!$C:$C,MATCH(S$3,COGS!$B:$B,0)):INDEX(COGS!$G:$G,MATCH(S$3,COGS!$B:$B,0)))*$G18))-$P18*INDEX(COGS!$I:$I,MATCH(S$3,COGS!$B:$B,0))</f>
        <v>1.6018000000000001</v>
      </c>
      <c r="T18" s="6">
        <f>($E18*(0.4*(INDEX(COGS!$I:$I,MATCH(T$3,COGS!$B:$B,0)))/$P$2))-(SUMPRODUCT($H18:$L18,(INDEX(COGS!$C:$C,MATCH(T$3,COGS!$B:$B,0)):INDEX(COGS!$G:$G,MATCH(T$3,COGS!$B:$B,0)))*$G18))-$P18*INDEX(COGS!$I:$I,MATCH(T$3,COGS!$B:$B,0))</f>
        <v>1.6329666666666665</v>
      </c>
      <c r="U18" s="6">
        <f>($E18*(0.4*(INDEX(COGS!$I:$I,MATCH(U$3,COGS!$B:$B,0)))/$P$2))-(SUMPRODUCT($H18:$L18,(INDEX(COGS!$C:$C,MATCH(U$3,COGS!$B:$B,0)):INDEX(COGS!$G:$G,MATCH(U$3,COGS!$B:$B,0)))*$G18))-$P18*INDEX(COGS!$I:$I,MATCH(U$3,COGS!$B:$B,0))</f>
        <v>8.3499999999999575E-2</v>
      </c>
      <c r="V18" s="6">
        <f>($E18*(0.4*(INDEX(COGS!$I:$I,MATCH(V$3,COGS!$B:$B,0)))/$P$2))-(SUMPRODUCT($H18:$L18,(INDEX(COGS!$C:$C,MATCH(V$3,COGS!$B:$B,0)):INDEX(COGS!$G:$G,MATCH(V$3,COGS!$B:$B,0)))*$G18))-$P18*INDEX(COGS!$I:$I,MATCH(V$3,COGS!$B:$B,0))</f>
        <v>0.34226666666666716</v>
      </c>
      <c r="W18" s="6">
        <f>($E18*(0.4*(INDEX(COGS!$I:$I,MATCH(W$3,COGS!$B:$B,0)))/$P$2))-(SUMPRODUCT($H18:$L18,(INDEX(COGS!$C:$C,MATCH(W$3,COGS!$B:$B,0)):INDEX(COGS!$G:$G,MATCH(W$3,COGS!$B:$B,0)))*$G18))-$P18*INDEX(COGS!$I:$I,MATCH(W$3,COGS!$B:$B,0))</f>
        <v>0.97086666666666643</v>
      </c>
      <c r="X18" s="6">
        <f>($E18*(0.4*(INDEX(COGS!$I:$I,MATCH(X$3,COGS!$B:$B,0)))/$P$2))-(SUMPRODUCT($H18:$L18,(INDEX(COGS!$C:$C,MATCH(X$3,COGS!$B:$B,0)):INDEX(COGS!$G:$G,MATCH(X$3,COGS!$B:$B,0)))*$G18))-$P18*INDEX(COGS!$I:$I,MATCH(X$3,COGS!$B:$B,0))</f>
        <v>0.82353333333333312</v>
      </c>
      <c r="Y18" s="6">
        <f>($E18*(0.4*(INDEX(COGS!$I:$I,MATCH(Y$3,COGS!$B:$B,0)))/$P$2))-(SUMPRODUCT($H18:$L18,(INDEX(COGS!$C:$C,MATCH(Y$3,COGS!$B:$B,0)):INDEX(COGS!$G:$G,MATCH(Y$3,COGS!$B:$B,0)))*$G18))-$P18*INDEX(COGS!$I:$I,MATCH(Y$3,COGS!$B:$B,0))</f>
        <v>2.3223666666666674</v>
      </c>
    </row>
    <row r="19" spans="2:25" x14ac:dyDescent="0.25">
      <c r="B19" s="2">
        <f t="shared" si="5"/>
        <v>16</v>
      </c>
      <c r="C19" s="1" t="s">
        <v>9</v>
      </c>
      <c r="D19" s="1" t="s">
        <v>17</v>
      </c>
      <c r="E19" s="5">
        <v>5</v>
      </c>
      <c r="F19" s="5">
        <f t="shared" si="6"/>
        <v>1.4099999999999997</v>
      </c>
      <c r="G19" s="1">
        <v>0.3</v>
      </c>
      <c r="H19" s="7">
        <v>0</v>
      </c>
      <c r="I19" s="7">
        <v>0.5</v>
      </c>
      <c r="J19" s="7">
        <v>0.2</v>
      </c>
      <c r="K19" s="7">
        <v>0</v>
      </c>
      <c r="L19" s="7">
        <v>0.3</v>
      </c>
      <c r="M19" s="7">
        <f t="shared" si="2"/>
        <v>1</v>
      </c>
      <c r="N19" s="9">
        <v>10</v>
      </c>
      <c r="O19" s="8">
        <f t="shared" si="3"/>
        <v>6</v>
      </c>
      <c r="P19" s="8">
        <f t="shared" si="4"/>
        <v>0.1</v>
      </c>
      <c r="Q19" s="6">
        <f t="shared" si="1"/>
        <v>3.29</v>
      </c>
      <c r="R19" s="6">
        <f>($E19*(0.4*(INDEX(COGS!$I:$I,MATCH(R$3,COGS!$B:$B,0)))/$P$2))-(SUMPRODUCT($H19:$L19,(INDEX(COGS!$C:$C,MATCH(R$3,COGS!$B:$B,0)):INDEX(COGS!$G:$G,MATCH(R$3,COGS!$B:$B,0)))*$G19))-$P19*INDEX(COGS!$I:$I,MATCH(R$3,COGS!$B:$B,0))</f>
        <v>2.2472666666666661</v>
      </c>
      <c r="S19" s="6">
        <f>($E19*(0.4*(INDEX(COGS!$I:$I,MATCH(S$3,COGS!$B:$B,0)))/$P$2))-(SUMPRODUCT($H19:$L19,(INDEX(COGS!$C:$C,MATCH(S$3,COGS!$B:$B,0)):INDEX(COGS!$G:$G,MATCH(S$3,COGS!$B:$B,0)))*$G19))-$P19*INDEX(COGS!$I:$I,MATCH(S$3,COGS!$B:$B,0))</f>
        <v>2.7550000000000008</v>
      </c>
      <c r="T19" s="6">
        <f>($E19*(0.4*(INDEX(COGS!$I:$I,MATCH(T$3,COGS!$B:$B,0)))/$P$2))-(SUMPRODUCT($H19:$L19,(INDEX(COGS!$C:$C,MATCH(T$3,COGS!$B:$B,0)):INDEX(COGS!$G:$G,MATCH(T$3,COGS!$B:$B,0)))*$G19))-$P19*INDEX(COGS!$I:$I,MATCH(T$3,COGS!$B:$B,0))</f>
        <v>2.9033333333333338</v>
      </c>
      <c r="U19" s="6">
        <f>($E19*(0.4*(INDEX(COGS!$I:$I,MATCH(U$3,COGS!$B:$B,0)))/$P$2))-(SUMPRODUCT($H19:$L19,(INDEX(COGS!$C:$C,MATCH(U$3,COGS!$B:$B,0)):INDEX(COGS!$G:$G,MATCH(U$3,COGS!$B:$B,0)))*$G19))-$P19*INDEX(COGS!$I:$I,MATCH(U$3,COGS!$B:$B,0))</f>
        <v>-8.4599999999999675E-2</v>
      </c>
      <c r="V19" s="6">
        <f>($E19*(0.4*(INDEX(COGS!$I:$I,MATCH(V$3,COGS!$B:$B,0)))/$P$2))-(SUMPRODUCT($H19:$L19,(INDEX(COGS!$C:$C,MATCH(V$3,COGS!$B:$B,0)):INDEX(COGS!$G:$G,MATCH(V$3,COGS!$B:$B,0)))*$G19))-$P19*INDEX(COGS!$I:$I,MATCH(V$3,COGS!$B:$B,0))</f>
        <v>0.73153333333333326</v>
      </c>
      <c r="W19" s="6">
        <f>($E19*(0.4*(INDEX(COGS!$I:$I,MATCH(W$3,COGS!$B:$B,0)))/$P$2))-(SUMPRODUCT($H19:$L19,(INDEX(COGS!$C:$C,MATCH(W$3,COGS!$B:$B,0)):INDEX(COGS!$G:$G,MATCH(W$3,COGS!$B:$B,0)))*$G19))-$P19*INDEX(COGS!$I:$I,MATCH(W$3,COGS!$B:$B,0))</f>
        <v>1.5438333333333329</v>
      </c>
      <c r="X19" s="6">
        <f>($E19*(0.4*(INDEX(COGS!$I:$I,MATCH(X$3,COGS!$B:$B,0)))/$P$2))-(SUMPRODUCT($H19:$L19,(INDEX(COGS!$C:$C,MATCH(X$3,COGS!$B:$B,0)):INDEX(COGS!$G:$G,MATCH(X$3,COGS!$B:$B,0)))*$G19))-$P19*INDEX(COGS!$I:$I,MATCH(X$3,COGS!$B:$B,0))</f>
        <v>1.8581666666666665</v>
      </c>
      <c r="Y19" s="6">
        <f>($E19*(0.4*(INDEX(COGS!$I:$I,MATCH(Y$3,COGS!$B:$B,0)))/$P$2))-(SUMPRODUCT($H19:$L19,(INDEX(COGS!$C:$C,MATCH(Y$3,COGS!$B:$B,0)):INDEX(COGS!$G:$G,MATCH(Y$3,COGS!$B:$B,0)))*$G19))-$P19*INDEX(COGS!$I:$I,MATCH(Y$3,COGS!$B:$B,0))</f>
        <v>4.3882333333333339</v>
      </c>
    </row>
    <row r="20" spans="2:25" x14ac:dyDescent="0.25">
      <c r="B20" s="2">
        <f t="shared" si="5"/>
        <v>17</v>
      </c>
      <c r="C20" s="1" t="s">
        <v>9</v>
      </c>
      <c r="D20" s="1" t="s">
        <v>18</v>
      </c>
      <c r="E20" s="5">
        <v>5</v>
      </c>
      <c r="F20" s="5">
        <f t="shared" si="6"/>
        <v>1.4400000000000002</v>
      </c>
      <c r="G20" s="1">
        <v>0.3</v>
      </c>
      <c r="H20" s="7">
        <v>0.1</v>
      </c>
      <c r="I20" s="7">
        <v>0.5</v>
      </c>
      <c r="J20" s="7">
        <v>0.2</v>
      </c>
      <c r="K20" s="7">
        <v>0</v>
      </c>
      <c r="L20" s="7">
        <v>0.2</v>
      </c>
      <c r="M20" s="7">
        <f t="shared" si="2"/>
        <v>1</v>
      </c>
      <c r="N20" s="9">
        <v>10</v>
      </c>
      <c r="O20" s="8">
        <f t="shared" si="3"/>
        <v>6</v>
      </c>
      <c r="P20" s="8">
        <f t="shared" si="4"/>
        <v>0.1</v>
      </c>
      <c r="Q20" s="6">
        <f t="shared" si="1"/>
        <v>3.26</v>
      </c>
      <c r="R20" s="6">
        <f>($E20*(0.4*(INDEX(COGS!$I:$I,MATCH(R$3,COGS!$B:$B,0)))/$P$2))-(SUMPRODUCT($H20:$L20,(INDEX(COGS!$C:$C,MATCH(R$3,COGS!$B:$B,0)):INDEX(COGS!$G:$G,MATCH(R$3,COGS!$B:$B,0)))*$G20))-$P20*INDEX(COGS!$I:$I,MATCH(R$3,COGS!$B:$B,0))</f>
        <v>2.1734666666666658</v>
      </c>
      <c r="S20" s="6">
        <f>($E20*(0.4*(INDEX(COGS!$I:$I,MATCH(S$3,COGS!$B:$B,0)))/$P$2))-(SUMPRODUCT($H20:$L20,(INDEX(COGS!$C:$C,MATCH(S$3,COGS!$B:$B,0)):INDEX(COGS!$G:$G,MATCH(S$3,COGS!$B:$B,0)))*$G20))-$P20*INDEX(COGS!$I:$I,MATCH(S$3,COGS!$B:$B,0))</f>
        <v>2.7115000000000009</v>
      </c>
      <c r="T20" s="6">
        <f>($E20*(0.4*(INDEX(COGS!$I:$I,MATCH(T$3,COGS!$B:$B,0)))/$P$2))-(SUMPRODUCT($H20:$L20,(INDEX(COGS!$C:$C,MATCH(T$3,COGS!$B:$B,0)):INDEX(COGS!$G:$G,MATCH(T$3,COGS!$B:$B,0)))*$G20))-$P20*INDEX(COGS!$I:$I,MATCH(T$3,COGS!$B:$B,0))</f>
        <v>2.887433333333334</v>
      </c>
      <c r="U20" s="6">
        <f>($E20*(0.4*(INDEX(COGS!$I:$I,MATCH(U$3,COGS!$B:$B,0)))/$P$2))-(SUMPRODUCT($H20:$L20,(INDEX(COGS!$C:$C,MATCH(U$3,COGS!$B:$B,0)):INDEX(COGS!$G:$G,MATCH(U$3,COGS!$B:$B,0)))*$G20))-$P20*INDEX(COGS!$I:$I,MATCH(U$3,COGS!$B:$B,0))</f>
        <v>-0.19800000000000006</v>
      </c>
      <c r="V20" s="6">
        <f>($E20*(0.4*(INDEX(COGS!$I:$I,MATCH(V$3,COGS!$B:$B,0)))/$P$2))-(SUMPRODUCT($H20:$L20,(INDEX(COGS!$C:$C,MATCH(V$3,COGS!$B:$B,0)):INDEX(COGS!$G:$G,MATCH(V$3,COGS!$B:$B,0)))*$G20))-$P20*INDEX(COGS!$I:$I,MATCH(V$3,COGS!$B:$B,0))</f>
        <v>0.57583333333333286</v>
      </c>
      <c r="W20" s="6">
        <f>($E20*(0.4*(INDEX(COGS!$I:$I,MATCH(W$3,COGS!$B:$B,0)))/$P$2))-(SUMPRODUCT($H20:$L20,(INDEX(COGS!$C:$C,MATCH(W$3,COGS!$B:$B,0)):INDEX(COGS!$G:$G,MATCH(W$3,COGS!$B:$B,0)))*$G20))-$P20*INDEX(COGS!$I:$I,MATCH(W$3,COGS!$B:$B,0))</f>
        <v>1.527033333333333</v>
      </c>
      <c r="X20" s="6">
        <f>($E20*(0.4*(INDEX(COGS!$I:$I,MATCH(X$3,COGS!$B:$B,0)))/$P$2))-(SUMPRODUCT($H20:$L20,(INDEX(COGS!$C:$C,MATCH(X$3,COGS!$B:$B,0)):INDEX(COGS!$G:$G,MATCH(X$3,COGS!$B:$B,0)))*$G20))-$P20*INDEX(COGS!$I:$I,MATCH(X$3,COGS!$B:$B,0))</f>
        <v>1.8107666666666669</v>
      </c>
      <c r="Y20" s="6">
        <f>($E20*(0.4*(INDEX(COGS!$I:$I,MATCH(Y$3,COGS!$B:$B,0)))/$P$2))-(SUMPRODUCT($H20:$L20,(INDEX(COGS!$C:$C,MATCH(Y$3,COGS!$B:$B,0)):INDEX(COGS!$G:$G,MATCH(Y$3,COGS!$B:$B,0)))*$G20))-$P20*INDEX(COGS!$I:$I,MATCH(Y$3,COGS!$B:$B,0))</f>
        <v>4.3027333333333342</v>
      </c>
    </row>
    <row r="21" spans="2:25" x14ac:dyDescent="0.25">
      <c r="B21" s="2">
        <f t="shared" si="5"/>
        <v>18</v>
      </c>
      <c r="C21" s="1" t="s">
        <v>19</v>
      </c>
      <c r="D21" s="1" t="s">
        <v>20</v>
      </c>
      <c r="E21" s="5">
        <v>3</v>
      </c>
      <c r="F21" s="5">
        <f t="shared" si="6"/>
        <v>0.55499999999999994</v>
      </c>
      <c r="G21" s="1">
        <v>0.15</v>
      </c>
      <c r="H21" s="7">
        <v>0.2</v>
      </c>
      <c r="I21" s="7">
        <v>0</v>
      </c>
      <c r="J21" s="7">
        <v>0.5</v>
      </c>
      <c r="K21" s="7">
        <v>0</v>
      </c>
      <c r="L21" s="7">
        <v>0.3</v>
      </c>
      <c r="M21" s="7">
        <f t="shared" si="2"/>
        <v>1</v>
      </c>
      <c r="N21" s="9">
        <v>20</v>
      </c>
      <c r="O21" s="8">
        <f t="shared" si="3"/>
        <v>3</v>
      </c>
      <c r="P21" s="8">
        <f t="shared" si="4"/>
        <v>0.05</v>
      </c>
      <c r="Q21" s="6">
        <f t="shared" si="1"/>
        <v>2.2950000000000004</v>
      </c>
      <c r="R21" s="6">
        <f>($E21*(0.4*(INDEX(COGS!$I:$I,MATCH(R$3,COGS!$B:$B,0)))/$P$2))-(SUMPRODUCT($H21:$L21,(INDEX(COGS!$C:$C,MATCH(R$3,COGS!$B:$B,0)):INDEX(COGS!$G:$G,MATCH(R$3,COGS!$B:$B,0)))*$G21))-$P21*INDEX(COGS!$I:$I,MATCH(R$3,COGS!$B:$B,0))</f>
        <v>2.0221999999999998</v>
      </c>
      <c r="S21" s="6">
        <f>($E21*(0.4*(INDEX(COGS!$I:$I,MATCH(S$3,COGS!$B:$B,0)))/$P$2))-(SUMPRODUCT($H21:$L21,(INDEX(COGS!$C:$C,MATCH(S$3,COGS!$B:$B,0)):INDEX(COGS!$G:$G,MATCH(S$3,COGS!$B:$B,0)))*$G21))-$P21*INDEX(COGS!$I:$I,MATCH(S$3,COGS!$B:$B,0))</f>
        <v>2.3805000000000005</v>
      </c>
      <c r="T21" s="6">
        <f>($E21*(0.4*(INDEX(COGS!$I:$I,MATCH(T$3,COGS!$B:$B,0)))/$P$2))-(SUMPRODUCT($H21:$L21,(INDEX(COGS!$C:$C,MATCH(T$3,COGS!$B:$B,0)):INDEX(COGS!$G:$G,MATCH(T$3,COGS!$B:$B,0)))*$G21))-$P21*INDEX(COGS!$I:$I,MATCH(T$3,COGS!$B:$B,0))</f>
        <v>2.4728500000000002</v>
      </c>
      <c r="U21" s="6">
        <f>($E21*(0.4*(INDEX(COGS!$I:$I,MATCH(U$3,COGS!$B:$B,0)))/$P$2))-(SUMPRODUCT($H21:$L21,(INDEX(COGS!$C:$C,MATCH(U$3,COGS!$B:$B,0)):INDEX(COGS!$G:$G,MATCH(U$3,COGS!$B:$B,0)))*$G21))-$P21*INDEX(COGS!$I:$I,MATCH(U$3,COGS!$B:$B,0))</f>
        <v>1.0625999999999995</v>
      </c>
      <c r="V21" s="6">
        <f>($E21*(0.4*(INDEX(COGS!$I:$I,MATCH(V$3,COGS!$B:$B,0)))/$P$2))-(SUMPRODUCT($H21:$L21,(INDEX(COGS!$C:$C,MATCH(V$3,COGS!$B:$B,0)):INDEX(COGS!$G:$G,MATCH(V$3,COGS!$B:$B,0)))*$G21))-$P21*INDEX(COGS!$I:$I,MATCH(V$3,COGS!$B:$B,0))</f>
        <v>1.3505500000000006</v>
      </c>
      <c r="W21" s="6">
        <f>($E21*(0.4*(INDEX(COGS!$I:$I,MATCH(W$3,COGS!$B:$B,0)))/$P$2))-(SUMPRODUCT($H21:$L21,(INDEX(COGS!$C:$C,MATCH(W$3,COGS!$B:$B,0)):INDEX(COGS!$G:$G,MATCH(W$3,COGS!$B:$B,0)))*$G21))-$P21*INDEX(COGS!$I:$I,MATCH(W$3,COGS!$B:$B,0))</f>
        <v>1.6507000000000001</v>
      </c>
      <c r="X21" s="6">
        <f>($E21*(0.4*(INDEX(COGS!$I:$I,MATCH(X$3,COGS!$B:$B,0)))/$P$2))-(SUMPRODUCT($H21:$L21,(INDEX(COGS!$C:$C,MATCH(X$3,COGS!$B:$B,0)):INDEX(COGS!$G:$G,MATCH(X$3,COGS!$B:$B,0)))*$G21))-$P21*INDEX(COGS!$I:$I,MATCH(X$3,COGS!$B:$B,0))</f>
        <v>1.7666000000000004</v>
      </c>
      <c r="Y21" s="6">
        <f>($E21*(0.4*(INDEX(COGS!$I:$I,MATCH(Y$3,COGS!$B:$B,0)))/$P$2))-(SUMPRODUCT($H21:$L21,(INDEX(COGS!$C:$C,MATCH(Y$3,COGS!$B:$B,0)):INDEX(COGS!$G:$G,MATCH(Y$3,COGS!$B:$B,0)))*$G21))-$P21*INDEX(COGS!$I:$I,MATCH(Y$3,COGS!$B:$B,0))</f>
        <v>3.3152499999999998</v>
      </c>
    </row>
    <row r="22" spans="2:25" x14ac:dyDescent="0.25">
      <c r="B22" s="2">
        <f t="shared" si="5"/>
        <v>19</v>
      </c>
      <c r="C22" s="1" t="s">
        <v>19</v>
      </c>
      <c r="D22" s="1" t="s">
        <v>21</v>
      </c>
      <c r="E22" s="5">
        <v>3</v>
      </c>
      <c r="F22" s="5">
        <f t="shared" si="6"/>
        <v>0.55499999999999994</v>
      </c>
      <c r="G22" s="1">
        <v>0.15</v>
      </c>
      <c r="H22" s="7">
        <v>0.2</v>
      </c>
      <c r="I22" s="7">
        <v>0</v>
      </c>
      <c r="J22" s="7">
        <v>0.5</v>
      </c>
      <c r="K22" s="7">
        <v>0</v>
      </c>
      <c r="L22" s="7">
        <v>0.3</v>
      </c>
      <c r="M22" s="7">
        <f t="shared" si="2"/>
        <v>1</v>
      </c>
      <c r="N22" s="9">
        <v>20</v>
      </c>
      <c r="O22" s="8">
        <f t="shared" si="3"/>
        <v>3</v>
      </c>
      <c r="P22" s="8">
        <f t="shared" si="4"/>
        <v>0.05</v>
      </c>
      <c r="Q22" s="6">
        <f t="shared" si="1"/>
        <v>2.2950000000000004</v>
      </c>
      <c r="R22" s="6">
        <f>($E22*(0.4*(INDEX(COGS!$I:$I,MATCH(R$3,COGS!$B:$B,0)))/$P$2))-(SUMPRODUCT($H22:$L22,(INDEX(COGS!$C:$C,MATCH(R$3,COGS!$B:$B,0)):INDEX(COGS!$G:$G,MATCH(R$3,COGS!$B:$B,0)))*$G22))-$P22*INDEX(COGS!$I:$I,MATCH(R$3,COGS!$B:$B,0))</f>
        <v>2.0221999999999998</v>
      </c>
      <c r="S22" s="6">
        <f>($E22*(0.4*(INDEX(COGS!$I:$I,MATCH(S$3,COGS!$B:$B,0)))/$P$2))-(SUMPRODUCT($H22:$L22,(INDEX(COGS!$C:$C,MATCH(S$3,COGS!$B:$B,0)):INDEX(COGS!$G:$G,MATCH(S$3,COGS!$B:$B,0)))*$G22))-$P22*INDEX(COGS!$I:$I,MATCH(S$3,COGS!$B:$B,0))</f>
        <v>2.3805000000000005</v>
      </c>
      <c r="T22" s="6">
        <f>($E22*(0.4*(INDEX(COGS!$I:$I,MATCH(T$3,COGS!$B:$B,0)))/$P$2))-(SUMPRODUCT($H22:$L22,(INDEX(COGS!$C:$C,MATCH(T$3,COGS!$B:$B,0)):INDEX(COGS!$G:$G,MATCH(T$3,COGS!$B:$B,0)))*$G22))-$P22*INDEX(COGS!$I:$I,MATCH(T$3,COGS!$B:$B,0))</f>
        <v>2.4728500000000002</v>
      </c>
      <c r="U22" s="6">
        <f>($E22*(0.4*(INDEX(COGS!$I:$I,MATCH(U$3,COGS!$B:$B,0)))/$P$2))-(SUMPRODUCT($H22:$L22,(INDEX(COGS!$C:$C,MATCH(U$3,COGS!$B:$B,0)):INDEX(COGS!$G:$G,MATCH(U$3,COGS!$B:$B,0)))*$G22))-$P22*INDEX(COGS!$I:$I,MATCH(U$3,COGS!$B:$B,0))</f>
        <v>1.0625999999999995</v>
      </c>
      <c r="V22" s="6">
        <f>($E22*(0.4*(INDEX(COGS!$I:$I,MATCH(V$3,COGS!$B:$B,0)))/$P$2))-(SUMPRODUCT($H22:$L22,(INDEX(COGS!$C:$C,MATCH(V$3,COGS!$B:$B,0)):INDEX(COGS!$G:$G,MATCH(V$3,COGS!$B:$B,0)))*$G22))-$P22*INDEX(COGS!$I:$I,MATCH(V$3,COGS!$B:$B,0))</f>
        <v>1.3505500000000006</v>
      </c>
      <c r="W22" s="6">
        <f>($E22*(0.4*(INDEX(COGS!$I:$I,MATCH(W$3,COGS!$B:$B,0)))/$P$2))-(SUMPRODUCT($H22:$L22,(INDEX(COGS!$C:$C,MATCH(W$3,COGS!$B:$B,0)):INDEX(COGS!$G:$G,MATCH(W$3,COGS!$B:$B,0)))*$G22))-$P22*INDEX(COGS!$I:$I,MATCH(W$3,COGS!$B:$B,0))</f>
        <v>1.6507000000000001</v>
      </c>
      <c r="X22" s="6">
        <f>($E22*(0.4*(INDEX(COGS!$I:$I,MATCH(X$3,COGS!$B:$B,0)))/$P$2))-(SUMPRODUCT($H22:$L22,(INDEX(COGS!$C:$C,MATCH(X$3,COGS!$B:$B,0)):INDEX(COGS!$G:$G,MATCH(X$3,COGS!$B:$B,0)))*$G22))-$P22*INDEX(COGS!$I:$I,MATCH(X$3,COGS!$B:$B,0))</f>
        <v>1.7666000000000004</v>
      </c>
      <c r="Y22" s="6">
        <f>($E22*(0.4*(INDEX(COGS!$I:$I,MATCH(Y$3,COGS!$B:$B,0)))/$P$2))-(SUMPRODUCT($H22:$L22,(INDEX(COGS!$C:$C,MATCH(Y$3,COGS!$B:$B,0)):INDEX(COGS!$G:$G,MATCH(Y$3,COGS!$B:$B,0)))*$G22))-$P22*INDEX(COGS!$I:$I,MATCH(Y$3,COGS!$B:$B,0))</f>
        <v>3.3152499999999998</v>
      </c>
    </row>
    <row r="23" spans="2:25" x14ac:dyDescent="0.25">
      <c r="B23" s="2">
        <f t="shared" si="5"/>
        <v>20</v>
      </c>
      <c r="C23" s="1" t="s">
        <v>19</v>
      </c>
      <c r="D23" s="1" t="s">
        <v>22</v>
      </c>
      <c r="E23" s="5">
        <v>1.5</v>
      </c>
      <c r="F23" s="5">
        <f t="shared" si="6"/>
        <v>0.37</v>
      </c>
      <c r="G23" s="1">
        <v>0.1</v>
      </c>
      <c r="H23" s="7">
        <v>0.2</v>
      </c>
      <c r="I23" s="7">
        <v>0</v>
      </c>
      <c r="J23" s="7">
        <v>0.5</v>
      </c>
      <c r="K23" s="7">
        <v>0</v>
      </c>
      <c r="L23" s="7">
        <v>0.3</v>
      </c>
      <c r="M23" s="7">
        <f t="shared" si="2"/>
        <v>1</v>
      </c>
      <c r="N23" s="9">
        <v>60</v>
      </c>
      <c r="O23" s="8">
        <f t="shared" si="3"/>
        <v>1</v>
      </c>
      <c r="P23" s="8">
        <f t="shared" si="4"/>
        <v>1.6666666666666666E-2</v>
      </c>
      <c r="Q23" s="6">
        <f t="shared" si="1"/>
        <v>1.0799999999999998</v>
      </c>
      <c r="R23" s="6">
        <f>($E23*(0.4*(INDEX(COGS!$I:$I,MATCH(R$3,COGS!$B:$B,0)))/$P$2))-(SUMPRODUCT($H23:$L23,(INDEX(COGS!$C:$C,MATCH(R$3,COGS!$B:$B,0)):INDEX(COGS!$G:$G,MATCH(R$3,COGS!$B:$B,0)))*$G23))-$P23*INDEX(COGS!$I:$I,MATCH(R$3,COGS!$B:$B,0))</f>
        <v>0.84813333333333329</v>
      </c>
      <c r="S23" s="6">
        <f>($E23*(0.4*(INDEX(COGS!$I:$I,MATCH(S$3,COGS!$B:$B,0)))/$P$2))-(SUMPRODUCT($H23:$L23,(INDEX(COGS!$C:$C,MATCH(S$3,COGS!$B:$B,0)):INDEX(COGS!$G:$G,MATCH(S$3,COGS!$B:$B,0)))*$G23))-$P23*INDEX(COGS!$I:$I,MATCH(S$3,COGS!$B:$B,0))</f>
        <v>1.0620000000000001</v>
      </c>
      <c r="T23" s="6">
        <f>($E23*(0.4*(INDEX(COGS!$I:$I,MATCH(T$3,COGS!$B:$B,0)))/$P$2))-(SUMPRODUCT($H23:$L23,(INDEX(COGS!$C:$C,MATCH(T$3,COGS!$B:$B,0)):INDEX(COGS!$G:$G,MATCH(T$3,COGS!$B:$B,0)))*$G23))-$P23*INDEX(COGS!$I:$I,MATCH(T$3,COGS!$B:$B,0))</f>
        <v>1.0985666666666667</v>
      </c>
      <c r="U23" s="6">
        <f>($E23*(0.4*(INDEX(COGS!$I:$I,MATCH(U$3,COGS!$B:$B,0)))/$P$2))-(SUMPRODUCT($H23:$L23,(INDEX(COGS!$C:$C,MATCH(U$3,COGS!$B:$B,0)):INDEX(COGS!$G:$G,MATCH(U$3,COGS!$B:$B,0)))*$G23))-$P23*INDEX(COGS!$I:$I,MATCH(U$3,COGS!$B:$B,0))</f>
        <v>0.25839999999999985</v>
      </c>
      <c r="V23" s="6">
        <f>($E23*(0.4*(INDEX(COGS!$I:$I,MATCH(V$3,COGS!$B:$B,0)))/$P$2))-(SUMPRODUCT($H23:$L23,(INDEX(COGS!$C:$C,MATCH(V$3,COGS!$B:$B,0)):INDEX(COGS!$G:$G,MATCH(V$3,COGS!$B:$B,0)))*$G23))-$P23*INDEX(COGS!$I:$I,MATCH(V$3,COGS!$B:$B,0))</f>
        <v>0.425366666666667</v>
      </c>
      <c r="W23" s="6">
        <f>($E23*(0.4*(INDEX(COGS!$I:$I,MATCH(W$3,COGS!$B:$B,0)))/$P$2))-(SUMPRODUCT($H23:$L23,(INDEX(COGS!$C:$C,MATCH(W$3,COGS!$B:$B,0)):INDEX(COGS!$G:$G,MATCH(W$3,COGS!$B:$B,0)))*$G23))-$P23*INDEX(COGS!$I:$I,MATCH(W$3,COGS!$B:$B,0))</f>
        <v>0.70046666666666668</v>
      </c>
      <c r="X23" s="6">
        <f>($E23*(0.4*(INDEX(COGS!$I:$I,MATCH(X$3,COGS!$B:$B,0)))/$P$2))-(SUMPRODUCT($H23:$L23,(INDEX(COGS!$C:$C,MATCH(X$3,COGS!$B:$B,0)):INDEX(COGS!$G:$G,MATCH(X$3,COGS!$B:$B,0)))*$G23))-$P23*INDEX(COGS!$I:$I,MATCH(X$3,COGS!$B:$B,0))</f>
        <v>0.67773333333333341</v>
      </c>
      <c r="Y23" s="6">
        <f>($E23*(0.4*(INDEX(COGS!$I:$I,MATCH(Y$3,COGS!$B:$B,0)))/$P$2))-(SUMPRODUCT($H23:$L23,(INDEX(COGS!$C:$C,MATCH(Y$3,COGS!$B:$B,0)):INDEX(COGS!$G:$G,MATCH(Y$3,COGS!$B:$B,0)))*$G23))-$P23*INDEX(COGS!$I:$I,MATCH(Y$3,COGS!$B:$B,0))</f>
        <v>1.5101666666666667</v>
      </c>
    </row>
    <row r="24" spans="2:25" x14ac:dyDescent="0.25">
      <c r="B24" s="2">
        <f t="shared" si="5"/>
        <v>21</v>
      </c>
      <c r="C24" s="1" t="s">
        <v>35</v>
      </c>
      <c r="D24" s="1" t="s">
        <v>25</v>
      </c>
      <c r="E24" s="5">
        <v>1.5</v>
      </c>
      <c r="F24" s="5">
        <f t="shared" si="6"/>
        <v>0.4</v>
      </c>
      <c r="G24" s="1">
        <v>0.2</v>
      </c>
      <c r="H24" s="7">
        <v>0</v>
      </c>
      <c r="I24" s="7">
        <v>0</v>
      </c>
      <c r="J24" s="7">
        <v>0</v>
      </c>
      <c r="K24" s="7">
        <v>1</v>
      </c>
      <c r="L24" s="7">
        <v>0</v>
      </c>
      <c r="M24" s="7">
        <f t="shared" si="2"/>
        <v>1</v>
      </c>
      <c r="N24" s="9">
        <v>120</v>
      </c>
      <c r="O24" s="8">
        <f t="shared" si="3"/>
        <v>0.5</v>
      </c>
      <c r="P24" s="8">
        <f t="shared" si="4"/>
        <v>8.3333333333333332E-3</v>
      </c>
      <c r="Q24" s="6">
        <f t="shared" si="1"/>
        <v>1.0750000000000002</v>
      </c>
      <c r="R24" s="6">
        <f>($E24*(0.4*(INDEX(COGS!$I:$I,MATCH(R$3,COGS!$B:$B,0)))/$P$2))-(SUMPRODUCT($H24:$L24,(INDEX(COGS!$C:$C,MATCH(R$3,COGS!$B:$B,0)):INDEX(COGS!$G:$G,MATCH(R$3,COGS!$B:$B,0)))*$G24))-$P24*INDEX(COGS!$I:$I,MATCH(R$3,COGS!$B:$B,0))</f>
        <v>0.73066666666666669</v>
      </c>
      <c r="S24" s="6">
        <f>($E24*(0.4*(INDEX(COGS!$I:$I,MATCH(S$3,COGS!$B:$B,0)))/$P$2))-(SUMPRODUCT($H24:$L24,(INDEX(COGS!$C:$C,MATCH(S$3,COGS!$B:$B,0)):INDEX(COGS!$G:$G,MATCH(S$3,COGS!$B:$B,0)))*$G24))-$P24*INDEX(COGS!$I:$I,MATCH(S$3,COGS!$B:$B,0))</f>
        <v>1.1005000000000003</v>
      </c>
      <c r="T24" s="6">
        <f>($E24*(0.4*(INDEX(COGS!$I:$I,MATCH(T$3,COGS!$B:$B,0)))/$P$2))-(SUMPRODUCT($H24:$L24,(INDEX(COGS!$C:$C,MATCH(T$3,COGS!$B:$B,0)):INDEX(COGS!$G:$G,MATCH(T$3,COGS!$B:$B,0)))*$G24))-$P24*INDEX(COGS!$I:$I,MATCH(T$3,COGS!$B:$B,0))</f>
        <v>1.0683333333333336</v>
      </c>
      <c r="U24" s="6">
        <f>($E24*(0.4*(INDEX(COGS!$I:$I,MATCH(U$3,COGS!$B:$B,0)))/$P$2))-(SUMPRODUCT($H24:$L24,(INDEX(COGS!$C:$C,MATCH(U$3,COGS!$B:$B,0)):INDEX(COGS!$G:$G,MATCH(U$3,COGS!$B:$B,0)))*$G24))-$P24*INDEX(COGS!$I:$I,MATCH(U$3,COGS!$B:$B,0))</f>
        <v>-0.24100000000000038</v>
      </c>
      <c r="V24" s="6">
        <f>($E24*(0.4*(INDEX(COGS!$I:$I,MATCH(V$3,COGS!$B:$B,0)))/$P$2))-(SUMPRODUCT($H24:$L24,(INDEX(COGS!$C:$C,MATCH(V$3,COGS!$B:$B,0)):INDEX(COGS!$G:$G,MATCH(V$3,COGS!$B:$B,0)))*$G24))-$P24*INDEX(COGS!$I:$I,MATCH(V$3,COGS!$B:$B,0))</f>
        <v>-7.9166666666666441E-2</v>
      </c>
      <c r="W24" s="6">
        <f>($E24*(0.4*(INDEX(COGS!$I:$I,MATCH(W$3,COGS!$B:$B,0)))/$P$2))-(SUMPRODUCT($H24:$L24,(INDEX(COGS!$C:$C,MATCH(W$3,COGS!$B:$B,0)):INDEX(COGS!$G:$G,MATCH(W$3,COGS!$B:$B,0)))*$G24))-$P24*INDEX(COGS!$I:$I,MATCH(W$3,COGS!$B:$B,0))</f>
        <v>0.6053333333333335</v>
      </c>
      <c r="X24" s="6">
        <f>($E24*(0.4*(INDEX(COGS!$I:$I,MATCH(X$3,COGS!$B:$B,0)))/$P$2))-(SUMPRODUCT($H24:$L24,(INDEX(COGS!$C:$C,MATCH(X$3,COGS!$B:$B,0)):INDEX(COGS!$G:$G,MATCH(X$3,COGS!$B:$B,0)))*$G24))-$P24*INDEX(COGS!$I:$I,MATCH(X$3,COGS!$B:$B,0))</f>
        <v>0.17666666666666669</v>
      </c>
      <c r="Y24" s="6">
        <f>($E24*(0.4*(INDEX(COGS!$I:$I,MATCH(Y$3,COGS!$B:$B,0)))/$P$2))-(SUMPRODUCT($H24:$L24,(INDEX(COGS!$C:$C,MATCH(Y$3,COGS!$B:$B,0)):INDEX(COGS!$G:$G,MATCH(Y$3,COGS!$B:$B,0)))*$G24))-$P24*INDEX(COGS!$I:$I,MATCH(Y$3,COGS!$B:$B,0))</f>
        <v>1.0353333333333334</v>
      </c>
    </row>
    <row r="25" spans="2:25" x14ac:dyDescent="0.25">
      <c r="B25" s="2">
        <f t="shared" si="5"/>
        <v>22</v>
      </c>
      <c r="C25" s="1" t="s">
        <v>35</v>
      </c>
      <c r="D25" s="1" t="s">
        <v>26</v>
      </c>
      <c r="E25" s="5">
        <v>1.5</v>
      </c>
      <c r="F25" s="5">
        <f t="shared" si="6"/>
        <v>0.4</v>
      </c>
      <c r="G25" s="1">
        <v>0.2</v>
      </c>
      <c r="H25" s="7">
        <v>0</v>
      </c>
      <c r="I25" s="7">
        <v>0</v>
      </c>
      <c r="J25" s="7">
        <v>0</v>
      </c>
      <c r="K25" s="7">
        <v>1</v>
      </c>
      <c r="L25" s="7">
        <v>0</v>
      </c>
      <c r="M25" s="7">
        <f t="shared" si="2"/>
        <v>1</v>
      </c>
      <c r="N25" s="9">
        <v>120</v>
      </c>
      <c r="O25" s="8">
        <f t="shared" si="3"/>
        <v>0.5</v>
      </c>
      <c r="P25" s="8">
        <f t="shared" si="4"/>
        <v>8.3333333333333332E-3</v>
      </c>
      <c r="Q25" s="6">
        <f t="shared" si="1"/>
        <v>1.0750000000000002</v>
      </c>
      <c r="R25" s="6">
        <f>($E25*(0.4*(INDEX(COGS!$I:$I,MATCH(R$3,COGS!$B:$B,0)))/$P$2))-(SUMPRODUCT($H25:$L25,(INDEX(COGS!$C:$C,MATCH(R$3,COGS!$B:$B,0)):INDEX(COGS!$G:$G,MATCH(R$3,COGS!$B:$B,0)))*$G25))-$P25*INDEX(COGS!$I:$I,MATCH(R$3,COGS!$B:$B,0))</f>
        <v>0.73066666666666669</v>
      </c>
      <c r="S25" s="6">
        <f>($E25*(0.4*(INDEX(COGS!$I:$I,MATCH(S$3,COGS!$B:$B,0)))/$P$2))-(SUMPRODUCT($H25:$L25,(INDEX(COGS!$C:$C,MATCH(S$3,COGS!$B:$B,0)):INDEX(COGS!$G:$G,MATCH(S$3,COGS!$B:$B,0)))*$G25))-$P25*INDEX(COGS!$I:$I,MATCH(S$3,COGS!$B:$B,0))</f>
        <v>1.1005000000000003</v>
      </c>
      <c r="T25" s="6">
        <f>($E25*(0.4*(INDEX(COGS!$I:$I,MATCH(T$3,COGS!$B:$B,0)))/$P$2))-(SUMPRODUCT($H25:$L25,(INDEX(COGS!$C:$C,MATCH(T$3,COGS!$B:$B,0)):INDEX(COGS!$G:$G,MATCH(T$3,COGS!$B:$B,0)))*$G25))-$P25*INDEX(COGS!$I:$I,MATCH(T$3,COGS!$B:$B,0))</f>
        <v>1.0683333333333336</v>
      </c>
      <c r="U25" s="6">
        <f>($E25*(0.4*(INDEX(COGS!$I:$I,MATCH(U$3,COGS!$B:$B,0)))/$P$2))-(SUMPRODUCT($H25:$L25,(INDEX(COGS!$C:$C,MATCH(U$3,COGS!$B:$B,0)):INDEX(COGS!$G:$G,MATCH(U$3,COGS!$B:$B,0)))*$G25))-$P25*INDEX(COGS!$I:$I,MATCH(U$3,COGS!$B:$B,0))</f>
        <v>-0.24100000000000038</v>
      </c>
      <c r="V25" s="6">
        <f>($E25*(0.4*(INDEX(COGS!$I:$I,MATCH(V$3,COGS!$B:$B,0)))/$P$2))-(SUMPRODUCT($H25:$L25,(INDEX(COGS!$C:$C,MATCH(V$3,COGS!$B:$B,0)):INDEX(COGS!$G:$G,MATCH(V$3,COGS!$B:$B,0)))*$G25))-$P25*INDEX(COGS!$I:$I,MATCH(V$3,COGS!$B:$B,0))</f>
        <v>-7.9166666666666441E-2</v>
      </c>
      <c r="W25" s="6">
        <f>($E25*(0.4*(INDEX(COGS!$I:$I,MATCH(W$3,COGS!$B:$B,0)))/$P$2))-(SUMPRODUCT($H25:$L25,(INDEX(COGS!$C:$C,MATCH(W$3,COGS!$B:$B,0)):INDEX(COGS!$G:$G,MATCH(W$3,COGS!$B:$B,0)))*$G25))-$P25*INDEX(COGS!$I:$I,MATCH(W$3,COGS!$B:$B,0))</f>
        <v>0.6053333333333335</v>
      </c>
      <c r="X25" s="6">
        <f>($E25*(0.4*(INDEX(COGS!$I:$I,MATCH(X$3,COGS!$B:$B,0)))/$P$2))-(SUMPRODUCT($H25:$L25,(INDEX(COGS!$C:$C,MATCH(X$3,COGS!$B:$B,0)):INDEX(COGS!$G:$G,MATCH(X$3,COGS!$B:$B,0)))*$G25))-$P25*INDEX(COGS!$I:$I,MATCH(X$3,COGS!$B:$B,0))</f>
        <v>0.17666666666666669</v>
      </c>
      <c r="Y25" s="6">
        <f>($E25*(0.4*(INDEX(COGS!$I:$I,MATCH(Y$3,COGS!$B:$B,0)))/$P$2))-(SUMPRODUCT($H25:$L25,(INDEX(COGS!$C:$C,MATCH(Y$3,COGS!$B:$B,0)):INDEX(COGS!$G:$G,MATCH(Y$3,COGS!$B:$B,0)))*$G25))-$P25*INDEX(COGS!$I:$I,MATCH(Y$3,COGS!$B:$B,0))</f>
        <v>1.0353333333333334</v>
      </c>
    </row>
    <row r="26" spans="2:25" x14ac:dyDescent="0.25">
      <c r="B26" s="2">
        <f t="shared" si="5"/>
        <v>23</v>
      </c>
      <c r="C26" s="1" t="s">
        <v>35</v>
      </c>
      <c r="D26" s="1" t="s">
        <v>27</v>
      </c>
      <c r="E26" s="5">
        <v>2</v>
      </c>
      <c r="F26" s="5">
        <f t="shared" si="6"/>
        <v>0.48000000000000009</v>
      </c>
      <c r="G26" s="1">
        <v>0.2</v>
      </c>
      <c r="H26" s="7">
        <v>0</v>
      </c>
      <c r="I26" s="7">
        <v>0</v>
      </c>
      <c r="J26" s="7">
        <v>0.2</v>
      </c>
      <c r="K26" s="7">
        <v>0.8</v>
      </c>
      <c r="L26" s="7">
        <v>0</v>
      </c>
      <c r="M26" s="7">
        <f t="shared" si="2"/>
        <v>1</v>
      </c>
      <c r="N26" s="9">
        <v>60</v>
      </c>
      <c r="O26" s="8">
        <f t="shared" si="3"/>
        <v>1</v>
      </c>
      <c r="P26" s="8">
        <f t="shared" si="4"/>
        <v>1.6666666666666666E-2</v>
      </c>
      <c r="Q26" s="6">
        <f t="shared" si="1"/>
        <v>1.47</v>
      </c>
      <c r="R26" s="6">
        <f>($E26*(0.4*(INDEX(COGS!$I:$I,MATCH(R$3,COGS!$B:$B,0)))/$P$2))-(SUMPRODUCT($H26:$L26,(INDEX(COGS!$C:$C,MATCH(R$3,COGS!$B:$B,0)):INDEX(COGS!$G:$G,MATCH(R$3,COGS!$B:$B,0)))*$G26))-$P26*INDEX(COGS!$I:$I,MATCH(R$3,COGS!$B:$B,0))</f>
        <v>1.0379999999999996</v>
      </c>
      <c r="S26" s="6">
        <f>($E26*(0.4*(INDEX(COGS!$I:$I,MATCH(S$3,COGS!$B:$B,0)))/$P$2))-(SUMPRODUCT($H26:$L26,(INDEX(COGS!$C:$C,MATCH(S$3,COGS!$B:$B,0)):INDEX(COGS!$G:$G,MATCH(S$3,COGS!$B:$B,0)))*$G26))-$P26*INDEX(COGS!$I:$I,MATCH(S$3,COGS!$B:$B,0))</f>
        <v>1.4418000000000002</v>
      </c>
      <c r="T26" s="6">
        <f>($E26*(0.4*(INDEX(COGS!$I:$I,MATCH(T$3,COGS!$B:$B,0)))/$P$2))-(SUMPRODUCT($H26:$L26,(INDEX(COGS!$C:$C,MATCH(T$3,COGS!$B:$B,0)):INDEX(COGS!$G:$G,MATCH(T$3,COGS!$B:$B,0)))*$G26))-$P26*INDEX(COGS!$I:$I,MATCH(T$3,COGS!$B:$B,0))</f>
        <v>1.4200000000000002</v>
      </c>
      <c r="U26" s="6">
        <f>($E26*(0.4*(INDEX(COGS!$I:$I,MATCH(U$3,COGS!$B:$B,0)))/$P$2))-(SUMPRODUCT($H26:$L26,(INDEX(COGS!$C:$C,MATCH(U$3,COGS!$B:$B,0)):INDEX(COGS!$G:$G,MATCH(U$3,COGS!$B:$B,0)))*$G26))-$P26*INDEX(COGS!$I:$I,MATCH(U$3,COGS!$B:$B,0))</f>
        <v>5.5599999999999566E-2</v>
      </c>
      <c r="V26" s="6">
        <f>($E26*(0.4*(INDEX(COGS!$I:$I,MATCH(V$3,COGS!$B:$B,0)))/$P$2))-(SUMPRODUCT($H26:$L26,(INDEX(COGS!$C:$C,MATCH(V$3,COGS!$B:$B,0)):INDEX(COGS!$G:$G,MATCH(V$3,COGS!$B:$B,0)))*$G26))-$P26*INDEX(COGS!$I:$I,MATCH(V$3,COGS!$B:$B,0))</f>
        <v>0.24539999999999995</v>
      </c>
      <c r="W26" s="6">
        <f>($E26*(0.4*(INDEX(COGS!$I:$I,MATCH(W$3,COGS!$B:$B,0)))/$P$2))-(SUMPRODUCT($H26:$L26,(INDEX(COGS!$C:$C,MATCH(W$3,COGS!$B:$B,0)):INDEX(COGS!$G:$G,MATCH(W$3,COGS!$B:$B,0)))*$G26))-$P26*INDEX(COGS!$I:$I,MATCH(W$3,COGS!$B:$B,0))</f>
        <v>0.84560000000000013</v>
      </c>
      <c r="X26" s="6">
        <f>($E26*(0.4*(INDEX(COGS!$I:$I,MATCH(X$3,COGS!$B:$B,0)))/$P$2))-(SUMPRODUCT($H26:$L26,(INDEX(COGS!$C:$C,MATCH(X$3,COGS!$B:$B,0)):INDEX(COGS!$G:$G,MATCH(X$3,COGS!$B:$B,0)))*$G26))-$P26*INDEX(COGS!$I:$I,MATCH(X$3,COGS!$B:$B,0))</f>
        <v>0.53039999999999965</v>
      </c>
      <c r="Y26" s="6">
        <f>($E26*(0.4*(INDEX(COGS!$I:$I,MATCH(Y$3,COGS!$B:$B,0)))/$P$2))-(SUMPRODUCT($H26:$L26,(INDEX(COGS!$C:$C,MATCH(Y$3,COGS!$B:$B,0)):INDEX(COGS!$G:$G,MATCH(Y$3,COGS!$B:$B,0)))*$G26))-$P26*INDEX(COGS!$I:$I,MATCH(Y$3,COGS!$B:$B,0))</f>
        <v>1.6396000000000002</v>
      </c>
    </row>
    <row r="27" spans="2:25" x14ac:dyDescent="0.25">
      <c r="B27" s="2">
        <f t="shared" si="5"/>
        <v>24</v>
      </c>
      <c r="C27" s="1" t="s">
        <v>35</v>
      </c>
      <c r="D27" s="1" t="s">
        <v>28</v>
      </c>
      <c r="E27" s="5">
        <v>2</v>
      </c>
      <c r="F27" s="5">
        <f t="shared" si="6"/>
        <v>0.48000000000000009</v>
      </c>
      <c r="G27" s="1">
        <v>0.2</v>
      </c>
      <c r="H27" s="7">
        <v>0</v>
      </c>
      <c r="I27" s="7">
        <v>0</v>
      </c>
      <c r="J27" s="7">
        <v>0.2</v>
      </c>
      <c r="K27" s="7">
        <v>0.8</v>
      </c>
      <c r="L27" s="7">
        <v>0</v>
      </c>
      <c r="M27" s="7">
        <f t="shared" si="2"/>
        <v>1</v>
      </c>
      <c r="N27" s="9">
        <v>60</v>
      </c>
      <c r="O27" s="8">
        <f t="shared" si="3"/>
        <v>1</v>
      </c>
      <c r="P27" s="8">
        <f t="shared" si="4"/>
        <v>1.6666666666666666E-2</v>
      </c>
      <c r="Q27" s="6">
        <f t="shared" si="1"/>
        <v>1.47</v>
      </c>
      <c r="R27" s="6">
        <f>($E27*(0.4*(INDEX(COGS!$I:$I,MATCH(R$3,COGS!$B:$B,0)))/$P$2))-(SUMPRODUCT($H27:$L27,(INDEX(COGS!$C:$C,MATCH(R$3,COGS!$B:$B,0)):INDEX(COGS!$G:$G,MATCH(R$3,COGS!$B:$B,0)))*$G27))-$P27*INDEX(COGS!$I:$I,MATCH(R$3,COGS!$B:$B,0))</f>
        <v>1.0379999999999996</v>
      </c>
      <c r="S27" s="6">
        <f>($E27*(0.4*(INDEX(COGS!$I:$I,MATCH(S$3,COGS!$B:$B,0)))/$P$2))-(SUMPRODUCT($H27:$L27,(INDEX(COGS!$C:$C,MATCH(S$3,COGS!$B:$B,0)):INDEX(COGS!$G:$G,MATCH(S$3,COGS!$B:$B,0)))*$G27))-$P27*INDEX(COGS!$I:$I,MATCH(S$3,COGS!$B:$B,0))</f>
        <v>1.4418000000000002</v>
      </c>
      <c r="T27" s="6">
        <f>($E27*(0.4*(INDEX(COGS!$I:$I,MATCH(T$3,COGS!$B:$B,0)))/$P$2))-(SUMPRODUCT($H27:$L27,(INDEX(COGS!$C:$C,MATCH(T$3,COGS!$B:$B,0)):INDEX(COGS!$G:$G,MATCH(T$3,COGS!$B:$B,0)))*$G27))-$P27*INDEX(COGS!$I:$I,MATCH(T$3,COGS!$B:$B,0))</f>
        <v>1.4200000000000002</v>
      </c>
      <c r="U27" s="6">
        <f>($E27*(0.4*(INDEX(COGS!$I:$I,MATCH(U$3,COGS!$B:$B,0)))/$P$2))-(SUMPRODUCT($H27:$L27,(INDEX(COGS!$C:$C,MATCH(U$3,COGS!$B:$B,0)):INDEX(COGS!$G:$G,MATCH(U$3,COGS!$B:$B,0)))*$G27))-$P27*INDEX(COGS!$I:$I,MATCH(U$3,COGS!$B:$B,0))</f>
        <v>5.5599999999999566E-2</v>
      </c>
      <c r="V27" s="6">
        <f>($E27*(0.4*(INDEX(COGS!$I:$I,MATCH(V$3,COGS!$B:$B,0)))/$P$2))-(SUMPRODUCT($H27:$L27,(INDEX(COGS!$C:$C,MATCH(V$3,COGS!$B:$B,0)):INDEX(COGS!$G:$G,MATCH(V$3,COGS!$B:$B,0)))*$G27))-$P27*INDEX(COGS!$I:$I,MATCH(V$3,COGS!$B:$B,0))</f>
        <v>0.24539999999999995</v>
      </c>
      <c r="W27" s="6">
        <f>($E27*(0.4*(INDEX(COGS!$I:$I,MATCH(W$3,COGS!$B:$B,0)))/$P$2))-(SUMPRODUCT($H27:$L27,(INDEX(COGS!$C:$C,MATCH(W$3,COGS!$B:$B,0)):INDEX(COGS!$G:$G,MATCH(W$3,COGS!$B:$B,0)))*$G27))-$P27*INDEX(COGS!$I:$I,MATCH(W$3,COGS!$B:$B,0))</f>
        <v>0.84560000000000013</v>
      </c>
      <c r="X27" s="6">
        <f>($E27*(0.4*(INDEX(COGS!$I:$I,MATCH(X$3,COGS!$B:$B,0)))/$P$2))-(SUMPRODUCT($H27:$L27,(INDEX(COGS!$C:$C,MATCH(X$3,COGS!$B:$B,0)):INDEX(COGS!$G:$G,MATCH(X$3,COGS!$B:$B,0)))*$G27))-$P27*INDEX(COGS!$I:$I,MATCH(X$3,COGS!$B:$B,0))</f>
        <v>0.53039999999999965</v>
      </c>
      <c r="Y27" s="6">
        <f>($E27*(0.4*(INDEX(COGS!$I:$I,MATCH(Y$3,COGS!$B:$B,0)))/$P$2))-(SUMPRODUCT($H27:$L27,(INDEX(COGS!$C:$C,MATCH(Y$3,COGS!$B:$B,0)):INDEX(COGS!$G:$G,MATCH(Y$3,COGS!$B:$B,0)))*$G27))-$P27*INDEX(COGS!$I:$I,MATCH(Y$3,COGS!$B:$B,0))</f>
        <v>1.6396000000000002</v>
      </c>
    </row>
    <row r="28" spans="2:25" x14ac:dyDescent="0.25">
      <c r="B28" s="2">
        <f t="shared" si="5"/>
        <v>25</v>
      </c>
      <c r="C28" s="1" t="s">
        <v>35</v>
      </c>
      <c r="D28" s="1" t="s">
        <v>29</v>
      </c>
      <c r="E28" s="5">
        <v>1.5</v>
      </c>
      <c r="F28" s="5">
        <f t="shared" si="6"/>
        <v>0.4</v>
      </c>
      <c r="G28" s="1">
        <v>0.2</v>
      </c>
      <c r="H28" s="7">
        <v>0</v>
      </c>
      <c r="I28" s="7">
        <v>0</v>
      </c>
      <c r="J28" s="7">
        <v>0</v>
      </c>
      <c r="K28" s="7">
        <v>1</v>
      </c>
      <c r="L28" s="7">
        <v>0</v>
      </c>
      <c r="M28" s="7">
        <f t="shared" si="2"/>
        <v>1</v>
      </c>
      <c r="N28" s="9">
        <v>40</v>
      </c>
      <c r="O28" s="8">
        <f t="shared" si="3"/>
        <v>1.5</v>
      </c>
      <c r="P28" s="8">
        <f t="shared" si="4"/>
        <v>2.5000000000000001E-2</v>
      </c>
      <c r="Q28" s="6">
        <f t="shared" si="1"/>
        <v>1.0250000000000001</v>
      </c>
      <c r="R28" s="6">
        <f>($E28*(0.4*(INDEX(COGS!$I:$I,MATCH(R$3,COGS!$B:$B,0)))/$P$2))-(SUMPRODUCT($H28:$L28,(INDEX(COGS!$C:$C,MATCH(R$3,COGS!$B:$B,0)):INDEX(COGS!$G:$G,MATCH(R$3,COGS!$B:$B,0)))*$G28))-$P28*INDEX(COGS!$I:$I,MATCH(R$3,COGS!$B:$B,0))</f>
        <v>0.56400000000000006</v>
      </c>
      <c r="S28" s="6">
        <f>($E28*(0.4*(INDEX(COGS!$I:$I,MATCH(S$3,COGS!$B:$B,0)))/$P$2))-(SUMPRODUCT($H28:$L28,(INDEX(COGS!$C:$C,MATCH(S$3,COGS!$B:$B,0)):INDEX(COGS!$G:$G,MATCH(S$3,COGS!$B:$B,0)))*$G28))-$P28*INDEX(COGS!$I:$I,MATCH(S$3,COGS!$B:$B,0))</f>
        <v>0.92550000000000021</v>
      </c>
      <c r="T28" s="6">
        <f>($E28*(0.4*(INDEX(COGS!$I:$I,MATCH(T$3,COGS!$B:$B,0)))/$P$2))-(SUMPRODUCT($H28:$L28,(INDEX(COGS!$C:$C,MATCH(T$3,COGS!$B:$B,0)):INDEX(COGS!$G:$G,MATCH(T$3,COGS!$B:$B,0)))*$G28))-$P28*INDEX(COGS!$I:$I,MATCH(T$3,COGS!$B:$B,0))</f>
        <v>0.88500000000000012</v>
      </c>
      <c r="U28" s="6">
        <f>($E28*(0.4*(INDEX(COGS!$I:$I,MATCH(U$3,COGS!$B:$B,0)))/$P$2))-(SUMPRODUCT($H28:$L28,(INDEX(COGS!$C:$C,MATCH(U$3,COGS!$B:$B,0)):INDEX(COGS!$G:$G,MATCH(U$3,COGS!$B:$B,0)))*$G28))-$P28*INDEX(COGS!$I:$I,MATCH(U$3,COGS!$B:$B,0))</f>
        <v>-0.39100000000000035</v>
      </c>
      <c r="V28" s="6">
        <f>($E28*(0.4*(INDEX(COGS!$I:$I,MATCH(V$3,COGS!$B:$B,0)))/$P$2))-(SUMPRODUCT($H28:$L28,(INDEX(COGS!$C:$C,MATCH(V$3,COGS!$B:$B,0)):INDEX(COGS!$G:$G,MATCH(V$3,COGS!$B:$B,0)))*$G28))-$P28*INDEX(COGS!$I:$I,MATCH(V$3,COGS!$B:$B,0))</f>
        <v>-0.23749999999999979</v>
      </c>
      <c r="W28" s="6">
        <f>($E28*(0.4*(INDEX(COGS!$I:$I,MATCH(W$3,COGS!$B:$B,0)))/$P$2))-(SUMPRODUCT($H28:$L28,(INDEX(COGS!$C:$C,MATCH(W$3,COGS!$B:$B,0)):INDEX(COGS!$G:$G,MATCH(W$3,COGS!$B:$B,0)))*$G28))-$P28*INDEX(COGS!$I:$I,MATCH(W$3,COGS!$B:$B,0))</f>
        <v>0.47200000000000014</v>
      </c>
      <c r="X28" s="6">
        <f>($E28*(0.4*(INDEX(COGS!$I:$I,MATCH(X$3,COGS!$B:$B,0)))/$P$2))-(SUMPRODUCT($H28:$L28,(INDEX(COGS!$C:$C,MATCH(X$3,COGS!$B:$B,0)):INDEX(COGS!$G:$G,MATCH(X$3,COGS!$B:$B,0)))*$G28))-$P28*INDEX(COGS!$I:$I,MATCH(X$3,COGS!$B:$B,0))</f>
        <v>1.0000000000000009E-2</v>
      </c>
      <c r="Y28" s="6">
        <f>($E28*(0.4*(INDEX(COGS!$I:$I,MATCH(Y$3,COGS!$B:$B,0)))/$P$2))-(SUMPRODUCT($H28:$L28,(INDEX(COGS!$C:$C,MATCH(Y$3,COGS!$B:$B,0)):INDEX(COGS!$G:$G,MATCH(Y$3,COGS!$B:$B,0)))*$G28))-$P28*INDEX(COGS!$I:$I,MATCH(Y$3,COGS!$B:$B,0))</f>
        <v>0.80200000000000005</v>
      </c>
    </row>
    <row r="29" spans="2:25" x14ac:dyDescent="0.25">
      <c r="B29" s="2">
        <f t="shared" si="5"/>
        <v>26</v>
      </c>
      <c r="C29" s="1" t="s">
        <v>35</v>
      </c>
      <c r="D29" s="1" t="s">
        <v>30</v>
      </c>
      <c r="E29" s="5">
        <v>1.5</v>
      </c>
      <c r="F29" s="5">
        <f t="shared" si="6"/>
        <v>0.44000000000000006</v>
      </c>
      <c r="G29" s="1">
        <v>0.2</v>
      </c>
      <c r="H29" s="7">
        <v>0</v>
      </c>
      <c r="I29" s="7">
        <v>0</v>
      </c>
      <c r="J29" s="7">
        <v>0.1</v>
      </c>
      <c r="K29" s="7">
        <v>0.9</v>
      </c>
      <c r="L29" s="7">
        <v>0</v>
      </c>
      <c r="M29" s="7">
        <f t="shared" si="2"/>
        <v>1</v>
      </c>
      <c r="N29" s="9">
        <v>40</v>
      </c>
      <c r="O29" s="8">
        <f t="shared" si="3"/>
        <v>1.5</v>
      </c>
      <c r="P29" s="8">
        <f t="shared" si="4"/>
        <v>2.5000000000000001E-2</v>
      </c>
      <c r="Q29" s="6">
        <f t="shared" si="1"/>
        <v>0.9850000000000001</v>
      </c>
      <c r="R29" s="6">
        <f>($E29*(0.4*(INDEX(COGS!$I:$I,MATCH(R$3,COGS!$B:$B,0)))/$P$2))-(SUMPRODUCT($H29:$L29,(INDEX(COGS!$C:$C,MATCH(R$3,COGS!$B:$B,0)):INDEX(COGS!$G:$G,MATCH(R$3,COGS!$B:$B,0)))*$G29))-$P29*INDEX(COGS!$I:$I,MATCH(R$3,COGS!$B:$B,0))</f>
        <v>0.42600000000000016</v>
      </c>
      <c r="S29" s="6">
        <f>($E29*(0.4*(INDEX(COGS!$I:$I,MATCH(S$3,COGS!$B:$B,0)))/$P$2))-(SUMPRODUCT($H29:$L29,(INDEX(COGS!$C:$C,MATCH(S$3,COGS!$B:$B,0)):INDEX(COGS!$G:$G,MATCH(S$3,COGS!$B:$B,0)))*$G29))-$P29*INDEX(COGS!$I:$I,MATCH(S$3,COGS!$B:$B,0))</f>
        <v>0.78990000000000005</v>
      </c>
      <c r="T29" s="6">
        <f>($E29*(0.4*(INDEX(COGS!$I:$I,MATCH(T$3,COGS!$B:$B,0)))/$P$2))-(SUMPRODUCT($H29:$L29,(INDEX(COGS!$C:$C,MATCH(T$3,COGS!$B:$B,0)):INDEX(COGS!$G:$G,MATCH(T$3,COGS!$B:$B,0)))*$G29))-$P29*INDEX(COGS!$I:$I,MATCH(T$3,COGS!$B:$B,0))</f>
        <v>0.7400000000000001</v>
      </c>
      <c r="U29" s="6">
        <f>($E29*(0.4*(INDEX(COGS!$I:$I,MATCH(U$3,COGS!$B:$B,0)))/$P$2))-(SUMPRODUCT($H29:$L29,(INDEX(COGS!$C:$C,MATCH(U$3,COGS!$B:$B,0)):INDEX(COGS!$G:$G,MATCH(U$3,COGS!$B:$B,0)))*$G29))-$P29*INDEX(COGS!$I:$I,MATCH(U$3,COGS!$B:$B,0))</f>
        <v>-0.50520000000000065</v>
      </c>
      <c r="V29" s="6">
        <f>($E29*(0.4*(INDEX(COGS!$I:$I,MATCH(V$3,COGS!$B:$B,0)))/$P$2))-(SUMPRODUCT($H29:$L29,(INDEX(COGS!$C:$C,MATCH(V$3,COGS!$B:$B,0)):INDEX(COGS!$G:$G,MATCH(V$3,COGS!$B:$B,0)))*$G29))-$P29*INDEX(COGS!$I:$I,MATCH(V$3,COGS!$B:$B,0))</f>
        <v>-0.35229999999999984</v>
      </c>
      <c r="W29" s="6">
        <f>($E29*(0.4*(INDEX(COGS!$I:$I,MATCH(W$3,COGS!$B:$B,0)))/$P$2))-(SUMPRODUCT($H29:$L29,(INDEX(COGS!$C:$C,MATCH(W$3,COGS!$B:$B,0)):INDEX(COGS!$G:$G,MATCH(W$3,COGS!$B:$B,0)))*$G29))-$P29*INDEX(COGS!$I:$I,MATCH(W$3,COGS!$B:$B,0))</f>
        <v>0.35880000000000017</v>
      </c>
      <c r="X29" s="6">
        <f>($E29*(0.4*(INDEX(COGS!$I:$I,MATCH(X$3,COGS!$B:$B,0)))/$P$2))-(SUMPRODUCT($H29:$L29,(INDEX(COGS!$C:$C,MATCH(X$3,COGS!$B:$B,0)):INDEX(COGS!$G:$G,MATCH(X$3,COGS!$B:$B,0)))*$G29))-$P29*INDEX(COGS!$I:$I,MATCH(X$3,COGS!$B:$B,0))</f>
        <v>-0.1048</v>
      </c>
      <c r="Y29" s="6">
        <f>($E29*(0.4*(INDEX(COGS!$I:$I,MATCH(Y$3,COGS!$B:$B,0)))/$P$2))-(SUMPRODUCT($H29:$L29,(INDEX(COGS!$C:$C,MATCH(Y$3,COGS!$B:$B,0)):INDEX(COGS!$G:$G,MATCH(Y$3,COGS!$B:$B,0)))*$G29))-$P29*INDEX(COGS!$I:$I,MATCH(Y$3,COGS!$B:$B,0))</f>
        <v>0.69579999999999997</v>
      </c>
    </row>
    <row r="30" spans="2:25" x14ac:dyDescent="0.25">
      <c r="O30" s="8"/>
    </row>
    <row r="31" spans="2:25" x14ac:dyDescent="0.25">
      <c r="O31" s="8"/>
    </row>
    <row r="32" spans="2:25" x14ac:dyDescent="0.25">
      <c r="O32" s="8"/>
    </row>
    <row r="33" spans="15:15" x14ac:dyDescent="0.25">
      <c r="O33" s="8"/>
    </row>
    <row r="34" spans="15:15" x14ac:dyDescent="0.25">
      <c r="O34" s="8"/>
    </row>
    <row r="35" spans="15:15" x14ac:dyDescent="0.25">
      <c r="O35" s="8"/>
    </row>
    <row r="36" spans="15:15" x14ac:dyDescent="0.25">
      <c r="O36" s="8"/>
    </row>
    <row r="37" spans="15:15" x14ac:dyDescent="0.25">
      <c r="O37" s="8"/>
    </row>
    <row r="38" spans="15:15" x14ac:dyDescent="0.25">
      <c r="O38" s="8"/>
    </row>
    <row r="39" spans="15:15" x14ac:dyDescent="0.25">
      <c r="O39" s="8"/>
    </row>
    <row r="40" spans="15:15" x14ac:dyDescent="0.25">
      <c r="O40" s="8"/>
    </row>
    <row r="41" spans="15:15" x14ac:dyDescent="0.25">
      <c r="O41" s="8"/>
    </row>
    <row r="42" spans="15:15" x14ac:dyDescent="0.25">
      <c r="O42" s="8"/>
    </row>
    <row r="43" spans="15:15" x14ac:dyDescent="0.25">
      <c r="O43" s="8"/>
    </row>
    <row r="44" spans="15:15" x14ac:dyDescent="0.25">
      <c r="O44" s="8"/>
    </row>
    <row r="45" spans="15:15" x14ac:dyDescent="0.25">
      <c r="O45" s="8"/>
    </row>
    <row r="46" spans="15:15" x14ac:dyDescent="0.25">
      <c r="O46" s="8"/>
    </row>
    <row r="47" spans="15:15" x14ac:dyDescent="0.25">
      <c r="O47" s="8"/>
    </row>
    <row r="48" spans="15:15" x14ac:dyDescent="0.25">
      <c r="O48" s="8"/>
    </row>
    <row r="49" spans="15:15" x14ac:dyDescent="0.25">
      <c r="O49" s="8"/>
    </row>
    <row r="50" spans="15:15" x14ac:dyDescent="0.25">
      <c r="O50" s="8"/>
    </row>
    <row r="51" spans="15:15" x14ac:dyDescent="0.25">
      <c r="O51" s="8"/>
    </row>
    <row r="52" spans="15:15" x14ac:dyDescent="0.25">
      <c r="O52" s="8"/>
    </row>
    <row r="53" spans="15:15" x14ac:dyDescent="0.25">
      <c r="O53" s="8"/>
    </row>
    <row r="54" spans="15:15" x14ac:dyDescent="0.25">
      <c r="O54" s="8"/>
    </row>
  </sheetData>
  <conditionalFormatting sqref="Q4:Q29">
    <cfRule type="dataBar" priority="5">
      <dataBar>
        <cfvo type="min"/>
        <cfvo type="max"/>
        <color rgb="FF638EC6"/>
      </dataBar>
      <extLst>
        <ext xmlns:x14="http://schemas.microsoft.com/office/spreadsheetml/2009/9/main" uri="{B025F937-C7B1-47D3-B67F-A62EFF666E3E}">
          <x14:id>{DA4DF3A1-25CE-BC4B-B14E-28546CF73603}</x14:id>
        </ext>
      </extLst>
    </cfRule>
  </conditionalFormatting>
  <conditionalFormatting sqref="R4:Y29">
    <cfRule type="dataBar" priority="4">
      <dataBar>
        <cfvo type="min"/>
        <cfvo type="max"/>
        <color rgb="FF638EC6"/>
      </dataBar>
      <extLst>
        <ext xmlns:x14="http://schemas.microsoft.com/office/spreadsheetml/2009/9/main" uri="{B025F937-C7B1-47D3-B67F-A62EFF666E3E}">
          <x14:id>{4B09D576-088E-4D47-ADBF-B438EDC17C89}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4DF3A1-25CE-BC4B-B14E-28546CF73603}">
            <x14:dataBar minLength="0" maxLength="100" border="1" negativeBarBorderColorSameAsPositive="0">
              <x14:cfvo type="autoMin"/>
              <x14:cfvo type="autoMax"/>
              <x14:borderColor rgb="FF638EC6"/>
              <x14:negativeFillColor rgb="FFFF0000"/>
              <x14:negativeBorderColor rgb="FFFF0000"/>
              <x14:axisColor rgb="FF000000"/>
            </x14:dataBar>
          </x14:cfRule>
          <xm:sqref>Q4:Q29</xm:sqref>
        </x14:conditionalFormatting>
        <x14:conditionalFormatting xmlns:xm="http://schemas.microsoft.com/office/excel/2006/main">
          <x14:cfRule type="dataBar" id="{4B09D576-088E-4D47-ADBF-B438EDC17C89}">
            <x14:dataBar minLength="0" maxLength="100" border="1" negativeBarBorderColorSameAsPositive="0">
              <x14:cfvo type="autoMin"/>
              <x14:cfvo type="autoMax"/>
              <x14:borderColor rgb="FF638EC6"/>
              <x14:negativeFillColor rgb="FFFF0000"/>
              <x14:negativeBorderColor rgb="FFFF0000"/>
              <x14:axisColor rgb="FF000000"/>
            </x14:dataBar>
          </x14:cfRule>
          <xm:sqref>R4:Y29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2F26B-0908-436B-8084-B69D5E6FC61A}">
  <sheetPr>
    <tabColor rgb="FF00B0F0"/>
  </sheetPr>
  <dimension ref="B1:Y54"/>
  <sheetViews>
    <sheetView zoomScale="70" zoomScaleNormal="70" workbookViewId="0">
      <selection activeCell="H1" sqref="H1"/>
    </sheetView>
  </sheetViews>
  <sheetFormatPr defaultColWidth="10.75" defaultRowHeight="15.75" x14ac:dyDescent="0.25"/>
  <cols>
    <col min="1" max="1" width="10.75" style="1"/>
    <col min="2" max="2" width="3.25" style="2" bestFit="1" customWidth="1"/>
    <col min="3" max="3" width="10.75" style="1"/>
    <col min="4" max="4" width="12.25" style="1" bestFit="1" customWidth="1"/>
    <col min="5" max="5" width="10.75" style="1"/>
    <col min="6" max="6" width="11.5" style="1" customWidth="1"/>
    <col min="7" max="7" width="7" style="1" customWidth="1"/>
    <col min="8" max="15" width="13.75" style="1" customWidth="1"/>
    <col min="16" max="16" width="10.75" style="1"/>
    <col min="17" max="17" width="12.375" style="1" customWidth="1"/>
    <col min="18" max="25" width="18.75" style="1" customWidth="1"/>
    <col min="26" max="16384" width="10.75" style="1"/>
  </cols>
  <sheetData>
    <row r="1" spans="2:25" ht="34.15" customHeight="1" x14ac:dyDescent="0.25">
      <c r="C1" s="37" t="s">
        <v>52</v>
      </c>
      <c r="D1" s="37"/>
      <c r="E1" s="37"/>
    </row>
    <row r="2" spans="2:25" x14ac:dyDescent="0.25">
      <c r="H2" s="5"/>
      <c r="I2" s="5"/>
      <c r="J2" s="5"/>
      <c r="K2" s="5"/>
      <c r="L2" s="5"/>
      <c r="M2" s="5"/>
      <c r="N2" s="5"/>
      <c r="O2" s="5"/>
      <c r="P2" s="6"/>
    </row>
    <row r="3" spans="2:25" x14ac:dyDescent="0.25">
      <c r="B3" s="3" t="s">
        <v>0</v>
      </c>
      <c r="C3" s="4" t="s">
        <v>2</v>
      </c>
      <c r="D3" s="4" t="s">
        <v>1</v>
      </c>
      <c r="E3" s="4" t="s">
        <v>32</v>
      </c>
      <c r="F3" s="4" t="s">
        <v>33</v>
      </c>
      <c r="G3" s="4" t="s">
        <v>38</v>
      </c>
      <c r="H3" s="4" t="s">
        <v>31</v>
      </c>
      <c r="I3" s="4" t="s">
        <v>34</v>
      </c>
      <c r="J3" s="4" t="s">
        <v>39</v>
      </c>
      <c r="K3" s="4" t="s">
        <v>35</v>
      </c>
      <c r="L3" s="4" t="s">
        <v>36</v>
      </c>
      <c r="M3" s="4" t="s">
        <v>40</v>
      </c>
      <c r="N3" s="4" t="s">
        <v>43</v>
      </c>
      <c r="O3" s="4" t="s">
        <v>42</v>
      </c>
      <c r="P3" s="4" t="s">
        <v>41</v>
      </c>
      <c r="Q3" s="4" t="s">
        <v>37</v>
      </c>
      <c r="R3" s="6"/>
      <c r="S3" s="6"/>
      <c r="T3" s="6"/>
      <c r="U3" s="6"/>
      <c r="V3" s="6"/>
      <c r="W3" s="6"/>
      <c r="X3" s="6"/>
      <c r="Y3" s="6"/>
    </row>
    <row r="4" spans="2:25" x14ac:dyDescent="0.25">
      <c r="B4" s="2">
        <v>1</v>
      </c>
      <c r="C4" s="1" t="s">
        <v>3</v>
      </c>
      <c r="D4" s="1" t="s">
        <v>4</v>
      </c>
      <c r="E4" s="5">
        <f>('Menu and cost - Russia'!$E4*(0.4*(INDEX(COGS!$I:$I,MATCH($C$1,COGS!$B:$B,0)))/'Menu and cost - Russia'!$P$2))</f>
        <v>4</v>
      </c>
      <c r="F4" s="5">
        <f>(SUMPRODUCT($H4:$L4,(INDEX(COGS!$C:$C,MATCH($C$1,COGS!$B:$B,0)):INDEX(COGS!$G:$G,MATCH($C$1,COGS!$B:$B,0)))*$G4))</f>
        <v>2.7600000000000002</v>
      </c>
      <c r="G4" s="1">
        <v>0.2</v>
      </c>
      <c r="H4" s="7">
        <v>0</v>
      </c>
      <c r="I4" s="7">
        <v>0</v>
      </c>
      <c r="J4" s="7">
        <v>0.9</v>
      </c>
      <c r="K4" s="7">
        <v>0</v>
      </c>
      <c r="L4" s="7">
        <v>0.1</v>
      </c>
      <c r="M4" s="7">
        <f>SUM(H4:L4)</f>
        <v>1</v>
      </c>
      <c r="N4" s="9">
        <v>20</v>
      </c>
      <c r="O4" s="8">
        <f>60/N4</f>
        <v>3</v>
      </c>
      <c r="P4" s="8">
        <f>O4/60</f>
        <v>0.05</v>
      </c>
      <c r="Q4" s="6">
        <f>E4-F4-$P4*INDEX(COGS!$I:$I,MATCH($C$1,COGS!$B:$B,0))</f>
        <v>0.73999999999999977</v>
      </c>
      <c r="R4" s="6"/>
      <c r="S4" s="6"/>
      <c r="T4" s="6"/>
      <c r="U4" s="6"/>
      <c r="V4" s="6"/>
      <c r="W4" s="6"/>
      <c r="X4" s="6"/>
      <c r="Y4" s="6"/>
    </row>
    <row r="5" spans="2:25" x14ac:dyDescent="0.25">
      <c r="B5" s="2">
        <f>B4+1</f>
        <v>2</v>
      </c>
      <c r="C5" s="1" t="s">
        <v>3</v>
      </c>
      <c r="D5" s="1" t="s">
        <v>5</v>
      </c>
      <c r="E5" s="5">
        <f>('Menu and cost - Russia'!$E5*(0.4*(INDEX(COGS!$I:$I,MATCH($C$1,COGS!$B:$B,0)))/'Menu and cost - Russia'!$P$2))</f>
        <v>4</v>
      </c>
      <c r="F5" s="5">
        <f>(SUMPRODUCT($H5:$L5,(INDEX(COGS!$C:$C,MATCH($C$1,COGS!$B:$B,0)):INDEX(COGS!$G:$G,MATCH($C$1,COGS!$B:$B,0)))*$G5))</f>
        <v>2.774</v>
      </c>
      <c r="G5" s="1">
        <v>0.2</v>
      </c>
      <c r="H5" s="7">
        <v>0</v>
      </c>
      <c r="I5" s="7">
        <v>0.2</v>
      </c>
      <c r="J5" s="7">
        <v>0.7</v>
      </c>
      <c r="K5" s="7">
        <v>0</v>
      </c>
      <c r="L5" s="7">
        <v>0.1</v>
      </c>
      <c r="M5" s="7">
        <f t="shared" ref="M5:M29" si="0">SUM(H5:L5)</f>
        <v>0.99999999999999989</v>
      </c>
      <c r="N5" s="9">
        <v>20</v>
      </c>
      <c r="O5" s="8">
        <f t="shared" ref="O5:O29" si="1">60/N5</f>
        <v>3</v>
      </c>
      <c r="P5" s="8">
        <f t="shared" ref="P5:P29" si="2">O5/60</f>
        <v>0.05</v>
      </c>
      <c r="Q5" s="6">
        <f>E5-F5-$P5*INDEX(COGS!$I:$I,MATCH($C$1,COGS!$B:$B,0))</f>
        <v>0.72599999999999998</v>
      </c>
      <c r="R5" s="6"/>
      <c r="S5" s="6"/>
      <c r="T5" s="6"/>
      <c r="U5" s="6"/>
      <c r="V5" s="6"/>
      <c r="W5" s="6"/>
      <c r="X5" s="6"/>
      <c r="Y5" s="6"/>
    </row>
    <row r="6" spans="2:25" x14ac:dyDescent="0.25">
      <c r="B6" s="2">
        <f t="shared" ref="B6:B29" si="3">B5+1</f>
        <v>3</v>
      </c>
      <c r="C6" s="1" t="s">
        <v>3</v>
      </c>
      <c r="D6" s="1" t="s">
        <v>6</v>
      </c>
      <c r="E6" s="5">
        <f>('Menu and cost - Russia'!$E6*(0.4*(INDEX(COGS!$I:$I,MATCH($C$1,COGS!$B:$B,0)))/'Menu and cost - Russia'!$P$2))</f>
        <v>4</v>
      </c>
      <c r="F6" s="5">
        <f>(SUMPRODUCT($H6:$L6,(INDEX(COGS!$C:$C,MATCH($C$1,COGS!$B:$B,0)):INDEX(COGS!$G:$G,MATCH($C$1,COGS!$B:$B,0)))*$G6))</f>
        <v>2.7949999999999999</v>
      </c>
      <c r="G6" s="1">
        <v>0.2</v>
      </c>
      <c r="H6" s="7">
        <v>0</v>
      </c>
      <c r="I6" s="7">
        <v>0.5</v>
      </c>
      <c r="J6" s="7">
        <v>0.4</v>
      </c>
      <c r="K6" s="7">
        <v>0</v>
      </c>
      <c r="L6" s="7">
        <v>0.1</v>
      </c>
      <c r="M6" s="7">
        <f t="shared" si="0"/>
        <v>1</v>
      </c>
      <c r="N6" s="9">
        <v>20</v>
      </c>
      <c r="O6" s="8">
        <f t="shared" si="1"/>
        <v>3</v>
      </c>
      <c r="P6" s="8">
        <f t="shared" si="2"/>
        <v>0.05</v>
      </c>
      <c r="Q6" s="6">
        <f>E6-F6-$P6*INDEX(COGS!$I:$I,MATCH($C$1,COGS!$B:$B,0))</f>
        <v>0.70500000000000007</v>
      </c>
      <c r="R6" s="6"/>
      <c r="S6" s="6"/>
      <c r="T6" s="6"/>
      <c r="U6" s="6"/>
      <c r="V6" s="6"/>
      <c r="W6" s="6"/>
      <c r="X6" s="6"/>
      <c r="Y6" s="6"/>
    </row>
    <row r="7" spans="2:25" x14ac:dyDescent="0.25">
      <c r="B7" s="2">
        <f t="shared" si="3"/>
        <v>4</v>
      </c>
      <c r="C7" s="1" t="s">
        <v>3</v>
      </c>
      <c r="D7" s="1" t="s">
        <v>7</v>
      </c>
      <c r="E7" s="5">
        <f>('Menu and cost - Russia'!$E7*(0.4*(INDEX(COGS!$I:$I,MATCH($C$1,COGS!$B:$B,0)))/'Menu and cost - Russia'!$P$2))</f>
        <v>2.6666666666666665</v>
      </c>
      <c r="F7" s="5">
        <f>(SUMPRODUCT($H7:$L7,(INDEX(COGS!$C:$C,MATCH($C$1,COGS!$B:$B,0)):INDEX(COGS!$G:$G,MATCH($C$1,COGS!$B:$B,0)))*$G7))</f>
        <v>2.1647999999999996</v>
      </c>
      <c r="G7" s="1">
        <v>0.2</v>
      </c>
      <c r="H7" s="7">
        <v>0.1</v>
      </c>
      <c r="I7" s="7">
        <v>0</v>
      </c>
      <c r="J7" s="7">
        <v>0.4</v>
      </c>
      <c r="K7" s="7">
        <v>0.1</v>
      </c>
      <c r="L7" s="7">
        <v>0.4</v>
      </c>
      <c r="M7" s="7">
        <f t="shared" si="0"/>
        <v>1</v>
      </c>
      <c r="N7" s="9">
        <v>60</v>
      </c>
      <c r="O7" s="8">
        <f t="shared" si="1"/>
        <v>1</v>
      </c>
      <c r="P7" s="8">
        <f t="shared" si="2"/>
        <v>1.6666666666666666E-2</v>
      </c>
      <c r="Q7" s="6">
        <f>E7-F7-$P7*INDEX(COGS!$I:$I,MATCH($C$1,COGS!$B:$B,0))</f>
        <v>0.33520000000000028</v>
      </c>
      <c r="R7" s="6"/>
      <c r="S7" s="6"/>
      <c r="T7" s="6"/>
      <c r="U7" s="6"/>
      <c r="V7" s="6"/>
      <c r="W7" s="6"/>
      <c r="X7" s="6"/>
      <c r="Y7" s="6"/>
    </row>
    <row r="8" spans="2:25" x14ac:dyDescent="0.25">
      <c r="B8" s="2">
        <f t="shared" si="3"/>
        <v>5</v>
      </c>
      <c r="C8" s="1" t="s">
        <v>3</v>
      </c>
      <c r="D8" s="1" t="s">
        <v>8</v>
      </c>
      <c r="E8" s="5">
        <f>('Menu and cost - Russia'!$E8*(0.4*(INDEX(COGS!$I:$I,MATCH($C$1,COGS!$B:$B,0)))/'Menu and cost - Russia'!$P$2))</f>
        <v>2.6666666666666665</v>
      </c>
      <c r="F8" s="5">
        <f>(SUMPRODUCT($H8:$L8,(INDEX(COGS!$C:$C,MATCH($C$1,COGS!$B:$B,0)):INDEX(COGS!$G:$G,MATCH($C$1,COGS!$B:$B,0)))*$G8))</f>
        <v>2.3068</v>
      </c>
      <c r="G8" s="1">
        <v>0.2</v>
      </c>
      <c r="H8" s="7">
        <v>0.1</v>
      </c>
      <c r="I8" s="7">
        <v>0.2</v>
      </c>
      <c r="J8" s="7">
        <v>0.3</v>
      </c>
      <c r="K8" s="7">
        <v>0.1</v>
      </c>
      <c r="L8" s="7">
        <v>0.3</v>
      </c>
      <c r="M8" s="7">
        <f t="shared" si="0"/>
        <v>1</v>
      </c>
      <c r="N8" s="9">
        <v>60</v>
      </c>
      <c r="O8" s="8">
        <f t="shared" si="1"/>
        <v>1</v>
      </c>
      <c r="P8" s="8">
        <f t="shared" si="2"/>
        <v>1.6666666666666666E-2</v>
      </c>
      <c r="Q8" s="6">
        <f>E8-F8-$P8*INDEX(COGS!$I:$I,MATCH($C$1,COGS!$B:$B,0))</f>
        <v>0.1931999999999999</v>
      </c>
      <c r="R8" s="6"/>
      <c r="S8" s="6"/>
      <c r="T8" s="6"/>
      <c r="U8" s="6"/>
      <c r="V8" s="6"/>
      <c r="W8" s="6"/>
      <c r="X8" s="6"/>
      <c r="Y8" s="6"/>
    </row>
    <row r="9" spans="2:25" x14ac:dyDescent="0.25">
      <c r="B9" s="2">
        <f t="shared" si="3"/>
        <v>6</v>
      </c>
      <c r="C9" s="1" t="s">
        <v>3</v>
      </c>
      <c r="D9" s="1" t="s">
        <v>23</v>
      </c>
      <c r="E9" s="5">
        <f>('Menu and cost - Russia'!$E9*(0.4*(INDEX(COGS!$I:$I,MATCH($C$1,COGS!$B:$B,0)))/'Menu and cost - Russia'!$P$2))</f>
        <v>1.3333333333333333</v>
      </c>
      <c r="F9" s="5">
        <f>(SUMPRODUCT($H9:$L9,(INDEX(COGS!$C:$C,MATCH($C$1,COGS!$B:$B,0)):INDEX(COGS!$G:$G,MATCH($C$1,COGS!$B:$B,0)))*$G9))</f>
        <v>1.3031000000000001</v>
      </c>
      <c r="G9" s="1">
        <v>0.1</v>
      </c>
      <c r="H9" s="7">
        <v>0.1</v>
      </c>
      <c r="I9" s="7">
        <v>0</v>
      </c>
      <c r="J9" s="7">
        <v>0.75</v>
      </c>
      <c r="K9" s="7">
        <v>0.05</v>
      </c>
      <c r="L9" s="7">
        <v>0.1</v>
      </c>
      <c r="M9" s="7">
        <f t="shared" si="0"/>
        <v>1</v>
      </c>
      <c r="N9" s="9">
        <v>30</v>
      </c>
      <c r="O9" s="8">
        <f t="shared" si="1"/>
        <v>2</v>
      </c>
      <c r="P9" s="8">
        <f t="shared" si="2"/>
        <v>3.3333333333333333E-2</v>
      </c>
      <c r="Q9" s="6">
        <f>E9-F9-$P9*INDEX(COGS!$I:$I,MATCH($C$1,COGS!$B:$B,0))</f>
        <v>-0.3031000000000002</v>
      </c>
      <c r="R9" s="6"/>
      <c r="S9" s="6"/>
      <c r="T9" s="6"/>
      <c r="U9" s="6"/>
      <c r="V9" s="6"/>
      <c r="W9" s="6"/>
      <c r="X9" s="6"/>
      <c r="Y9" s="6"/>
    </row>
    <row r="10" spans="2:25" x14ac:dyDescent="0.25">
      <c r="B10" s="2">
        <f t="shared" si="3"/>
        <v>7</v>
      </c>
      <c r="C10" s="1" t="s">
        <v>3</v>
      </c>
      <c r="D10" s="1" t="s">
        <v>24</v>
      </c>
      <c r="E10" s="5">
        <f>('Menu and cost - Russia'!$E10*(0.4*(INDEX(COGS!$I:$I,MATCH($C$1,COGS!$B:$B,0)))/'Menu and cost - Russia'!$P$2))</f>
        <v>1.3333333333333333</v>
      </c>
      <c r="F10" s="5">
        <f>(SUMPRODUCT($H10:$L10,(INDEX(COGS!$C:$C,MATCH($C$1,COGS!$B:$B,0)):INDEX(COGS!$G:$G,MATCH($C$1,COGS!$B:$B,0)))*$G10))</f>
        <v>1.3206000000000002</v>
      </c>
      <c r="G10" s="1">
        <v>0.1</v>
      </c>
      <c r="H10" s="7">
        <v>0.1</v>
      </c>
      <c r="I10" s="7">
        <v>0.5</v>
      </c>
      <c r="J10" s="7">
        <v>0.25</v>
      </c>
      <c r="K10" s="7">
        <v>0.05</v>
      </c>
      <c r="L10" s="7">
        <v>0.1</v>
      </c>
      <c r="M10" s="7">
        <f t="shared" si="0"/>
        <v>1</v>
      </c>
      <c r="N10" s="9">
        <v>30</v>
      </c>
      <c r="O10" s="8">
        <f t="shared" si="1"/>
        <v>2</v>
      </c>
      <c r="P10" s="8">
        <f t="shared" si="2"/>
        <v>3.3333333333333333E-2</v>
      </c>
      <c r="Q10" s="6">
        <f>E10-F10-$P10*INDEX(COGS!$I:$I,MATCH($C$1,COGS!$B:$B,0))</f>
        <v>-0.32060000000000027</v>
      </c>
      <c r="R10" s="6"/>
      <c r="S10" s="6"/>
      <c r="T10" s="6"/>
      <c r="U10" s="6"/>
      <c r="V10" s="6"/>
      <c r="W10" s="6"/>
      <c r="X10" s="6"/>
      <c r="Y10" s="6"/>
    </row>
    <row r="11" spans="2:25" x14ac:dyDescent="0.25">
      <c r="B11" s="2">
        <f t="shared" si="3"/>
        <v>8</v>
      </c>
      <c r="C11" s="1" t="s">
        <v>9</v>
      </c>
      <c r="D11" s="1" t="s">
        <v>10</v>
      </c>
      <c r="E11" s="5">
        <f>('Menu and cost - Russia'!$E11*(0.4*(INDEX(COGS!$I:$I,MATCH($C$1,COGS!$B:$B,0)))/'Menu and cost - Russia'!$P$2))</f>
        <v>4</v>
      </c>
      <c r="F11" s="5">
        <f>(SUMPRODUCT($H11:$L11,(INDEX(COGS!$C:$C,MATCH($C$1,COGS!$B:$B,0)):INDEX(COGS!$G:$G,MATCH($C$1,COGS!$B:$B,0)))*$G11))</f>
        <v>2.6062000000000003</v>
      </c>
      <c r="G11" s="1">
        <v>0.2</v>
      </c>
      <c r="H11" s="7">
        <v>0.1</v>
      </c>
      <c r="I11" s="7">
        <v>0</v>
      </c>
      <c r="J11" s="7">
        <v>0.75</v>
      </c>
      <c r="K11" s="7">
        <v>0.05</v>
      </c>
      <c r="L11" s="7">
        <v>0.1</v>
      </c>
      <c r="M11" s="7">
        <f t="shared" si="0"/>
        <v>1</v>
      </c>
      <c r="N11" s="9">
        <v>15</v>
      </c>
      <c r="O11" s="8">
        <f t="shared" si="1"/>
        <v>4</v>
      </c>
      <c r="P11" s="8">
        <f t="shared" si="2"/>
        <v>6.6666666666666666E-2</v>
      </c>
      <c r="Q11" s="6">
        <f>E11-F11-$P11*INDEX(COGS!$I:$I,MATCH($C$1,COGS!$B:$B,0))</f>
        <v>0.72713333333333308</v>
      </c>
      <c r="R11" s="6"/>
      <c r="S11" s="6"/>
      <c r="T11" s="6"/>
      <c r="U11" s="6"/>
      <c r="V11" s="6"/>
      <c r="W11" s="6"/>
      <c r="X11" s="6"/>
      <c r="Y11" s="6"/>
    </row>
    <row r="12" spans="2:25" x14ac:dyDescent="0.25">
      <c r="B12" s="2">
        <f t="shared" si="3"/>
        <v>9</v>
      </c>
      <c r="C12" s="1" t="s">
        <v>9</v>
      </c>
      <c r="D12" s="1" t="s">
        <v>11</v>
      </c>
      <c r="E12" s="5">
        <f>('Menu and cost - Russia'!$E12*(0.4*(INDEX(COGS!$I:$I,MATCH($C$1,COGS!$B:$B,0)))/'Menu and cost - Russia'!$P$2))</f>
        <v>4</v>
      </c>
      <c r="F12" s="5">
        <f>(SUMPRODUCT($H12:$L12,(INDEX(COGS!$C:$C,MATCH($C$1,COGS!$B:$B,0)):INDEX(COGS!$G:$G,MATCH($C$1,COGS!$B:$B,0)))*$G12))</f>
        <v>3.6201000000000003</v>
      </c>
      <c r="G12" s="1">
        <v>0.3</v>
      </c>
      <c r="H12" s="7">
        <v>0.3</v>
      </c>
      <c r="I12" s="7">
        <v>0</v>
      </c>
      <c r="J12" s="7">
        <v>0.55000000000000004</v>
      </c>
      <c r="K12" s="7">
        <v>0.05</v>
      </c>
      <c r="L12" s="7">
        <v>0.1</v>
      </c>
      <c r="M12" s="7">
        <f t="shared" si="0"/>
        <v>1.0000000000000002</v>
      </c>
      <c r="N12" s="9">
        <v>15</v>
      </c>
      <c r="O12" s="8">
        <f t="shared" si="1"/>
        <v>4</v>
      </c>
      <c r="P12" s="8">
        <f t="shared" si="2"/>
        <v>6.6666666666666666E-2</v>
      </c>
      <c r="Q12" s="6">
        <f>E12-F12-$P12*INDEX(COGS!$I:$I,MATCH($C$1,COGS!$B:$B,0))</f>
        <v>-0.28676666666666695</v>
      </c>
      <c r="R12" s="6"/>
      <c r="S12" s="6"/>
      <c r="T12" s="6"/>
      <c r="U12" s="6"/>
      <c r="V12" s="6"/>
      <c r="W12" s="6"/>
      <c r="X12" s="6"/>
      <c r="Y12" s="6"/>
    </row>
    <row r="13" spans="2:25" x14ac:dyDescent="0.25">
      <c r="B13" s="2">
        <f t="shared" si="3"/>
        <v>10</v>
      </c>
      <c r="C13" s="1" t="s">
        <v>9</v>
      </c>
      <c r="D13" s="1" t="s">
        <v>12</v>
      </c>
      <c r="E13" s="5">
        <f>('Menu and cost - Russia'!$E13*(0.4*(INDEX(COGS!$I:$I,MATCH($C$1,COGS!$B:$B,0)))/'Menu and cost - Russia'!$P$2))</f>
        <v>4</v>
      </c>
      <c r="F13" s="5">
        <f>(SUMPRODUCT($H13:$L13,(INDEX(COGS!$C:$C,MATCH($C$1,COGS!$B:$B,0)):INDEX(COGS!$G:$G,MATCH($C$1,COGS!$B:$B,0)))*$G13))</f>
        <v>3.9355499999999997</v>
      </c>
      <c r="G13" s="1">
        <v>0.3</v>
      </c>
      <c r="H13" s="7">
        <v>0.1</v>
      </c>
      <c r="I13" s="7">
        <v>0.25</v>
      </c>
      <c r="J13" s="7">
        <v>0.5</v>
      </c>
      <c r="K13" s="7">
        <v>0.05</v>
      </c>
      <c r="L13" s="7">
        <v>0.1</v>
      </c>
      <c r="M13" s="7">
        <f t="shared" si="0"/>
        <v>1</v>
      </c>
      <c r="N13" s="9">
        <v>15</v>
      </c>
      <c r="O13" s="8">
        <f t="shared" si="1"/>
        <v>4</v>
      </c>
      <c r="P13" s="8">
        <f t="shared" si="2"/>
        <v>6.6666666666666666E-2</v>
      </c>
      <c r="Q13" s="6">
        <f>E13-F13-$P13*INDEX(COGS!$I:$I,MATCH($C$1,COGS!$B:$B,0))</f>
        <v>-0.60221666666666629</v>
      </c>
      <c r="R13" s="6"/>
      <c r="S13" s="6"/>
      <c r="T13" s="6"/>
      <c r="U13" s="6"/>
      <c r="V13" s="6"/>
      <c r="W13" s="6"/>
      <c r="X13" s="6"/>
      <c r="Y13" s="6"/>
    </row>
    <row r="14" spans="2:25" x14ac:dyDescent="0.25">
      <c r="B14" s="2">
        <f t="shared" si="3"/>
        <v>11</v>
      </c>
      <c r="C14" s="1" t="s">
        <v>9</v>
      </c>
      <c r="D14" s="1" t="s">
        <v>13</v>
      </c>
      <c r="E14" s="5">
        <f>('Menu and cost - Russia'!$E14*(0.4*(INDEX(COGS!$I:$I,MATCH($C$1,COGS!$B:$B,0)))/'Menu and cost - Russia'!$P$2))</f>
        <v>4</v>
      </c>
      <c r="F14" s="5">
        <f>(SUMPRODUCT($H14:$L14,(INDEX(COGS!$C:$C,MATCH($C$1,COGS!$B:$B,0)):INDEX(COGS!$G:$G,MATCH($C$1,COGS!$B:$B,0)))*$G14))</f>
        <v>2.5378000000000003</v>
      </c>
      <c r="G14" s="1">
        <v>0.2</v>
      </c>
      <c r="H14" s="7">
        <v>0.2</v>
      </c>
      <c r="I14" s="7">
        <v>0.4</v>
      </c>
      <c r="J14" s="7">
        <v>0.25</v>
      </c>
      <c r="K14" s="7">
        <v>0.05</v>
      </c>
      <c r="L14" s="7">
        <v>0.1</v>
      </c>
      <c r="M14" s="7">
        <f t="shared" si="0"/>
        <v>1.0000000000000002</v>
      </c>
      <c r="N14" s="9">
        <v>10</v>
      </c>
      <c r="O14" s="8">
        <f t="shared" si="1"/>
        <v>6</v>
      </c>
      <c r="P14" s="8">
        <f t="shared" si="2"/>
        <v>0.1</v>
      </c>
      <c r="Q14" s="6">
        <f>E14-F14-$P14*INDEX(COGS!$I:$I,MATCH($C$1,COGS!$B:$B,0))</f>
        <v>0.46219999999999972</v>
      </c>
      <c r="R14" s="6"/>
      <c r="S14" s="6"/>
      <c r="T14" s="6"/>
      <c r="U14" s="6"/>
      <c r="V14" s="6"/>
      <c r="W14" s="6"/>
      <c r="X14" s="6"/>
      <c r="Y14" s="6"/>
    </row>
    <row r="15" spans="2:25" x14ac:dyDescent="0.25">
      <c r="B15" s="2">
        <f t="shared" si="3"/>
        <v>12</v>
      </c>
      <c r="C15" s="1" t="s">
        <v>9</v>
      </c>
      <c r="D15" s="1" t="s">
        <v>14</v>
      </c>
      <c r="E15" s="5">
        <f>('Menu and cost - Russia'!$E15*(0.4*(INDEX(COGS!$I:$I,MATCH($C$1,COGS!$B:$B,0)))/'Menu and cost - Russia'!$P$2))</f>
        <v>5.333333333333333</v>
      </c>
      <c r="F15" s="5">
        <f>(SUMPRODUCT($H15:$L15,(INDEX(COGS!$C:$C,MATCH($C$1,COGS!$B:$B,0)):INDEX(COGS!$G:$G,MATCH($C$1,COGS!$B:$B,0)))*$G15))</f>
        <v>3.8276999999999997</v>
      </c>
      <c r="G15" s="1">
        <v>0.3</v>
      </c>
      <c r="H15" s="7">
        <v>0.2</v>
      </c>
      <c r="I15" s="7">
        <v>0.6</v>
      </c>
      <c r="J15" s="7">
        <v>0.05</v>
      </c>
      <c r="K15" s="7">
        <v>0.05</v>
      </c>
      <c r="L15" s="7">
        <v>0.1</v>
      </c>
      <c r="M15" s="7">
        <f t="shared" si="0"/>
        <v>1.0000000000000002</v>
      </c>
      <c r="N15" s="9">
        <v>10</v>
      </c>
      <c r="O15" s="8">
        <f t="shared" si="1"/>
        <v>6</v>
      </c>
      <c r="P15" s="8">
        <f t="shared" si="2"/>
        <v>0.1</v>
      </c>
      <c r="Q15" s="6">
        <f>E15-F15-$P15*INDEX(COGS!$I:$I,MATCH($C$1,COGS!$B:$B,0))</f>
        <v>0.50563333333333338</v>
      </c>
      <c r="R15" s="6"/>
      <c r="S15" s="6"/>
      <c r="T15" s="6"/>
      <c r="U15" s="6"/>
      <c r="V15" s="6"/>
      <c r="W15" s="6"/>
      <c r="X15" s="6"/>
      <c r="Y15" s="6"/>
    </row>
    <row r="16" spans="2:25" x14ac:dyDescent="0.25">
      <c r="B16" s="2">
        <f t="shared" si="3"/>
        <v>13</v>
      </c>
      <c r="C16" s="1" t="s">
        <v>9</v>
      </c>
      <c r="D16" s="1" t="s">
        <v>15</v>
      </c>
      <c r="E16" s="5">
        <f>('Menu and cost - Russia'!$E16*(0.4*(INDEX(COGS!$I:$I,MATCH($C$1,COGS!$B:$B,0)))/'Menu and cost - Russia'!$P$2))</f>
        <v>5.333333333333333</v>
      </c>
      <c r="F16" s="5">
        <f>(SUMPRODUCT($H16:$L16,(INDEX(COGS!$C:$C,MATCH($C$1,COGS!$B:$B,0)):INDEX(COGS!$G:$G,MATCH($C$1,COGS!$B:$B,0)))*$G16))</f>
        <v>3.8171999999999997</v>
      </c>
      <c r="G16" s="1">
        <v>0.3</v>
      </c>
      <c r="H16" s="7">
        <v>0.2</v>
      </c>
      <c r="I16" s="7">
        <v>0.5</v>
      </c>
      <c r="J16" s="7">
        <v>0.15</v>
      </c>
      <c r="K16" s="7">
        <v>0.05</v>
      </c>
      <c r="L16" s="7">
        <v>0.1</v>
      </c>
      <c r="M16" s="7">
        <f t="shared" si="0"/>
        <v>1</v>
      </c>
      <c r="N16" s="9">
        <v>10</v>
      </c>
      <c r="O16" s="8">
        <f t="shared" si="1"/>
        <v>6</v>
      </c>
      <c r="P16" s="8">
        <f t="shared" si="2"/>
        <v>0.1</v>
      </c>
      <c r="Q16" s="6">
        <f>E16-F16-$P16*INDEX(COGS!$I:$I,MATCH($C$1,COGS!$B:$B,0))</f>
        <v>0.51613333333333333</v>
      </c>
      <c r="R16" s="6"/>
      <c r="S16" s="6"/>
      <c r="T16" s="6"/>
      <c r="U16" s="6"/>
      <c r="V16" s="6"/>
      <c r="W16" s="6"/>
      <c r="X16" s="6"/>
      <c r="Y16" s="6"/>
    </row>
    <row r="17" spans="2:25" x14ac:dyDescent="0.25">
      <c r="B17" s="2">
        <f t="shared" si="3"/>
        <v>14</v>
      </c>
      <c r="C17" s="1" t="s">
        <v>9</v>
      </c>
      <c r="D17" s="1" t="s">
        <v>16</v>
      </c>
      <c r="E17" s="5">
        <f>('Menu and cost - Russia'!$E17*(0.4*(INDEX(COGS!$I:$I,MATCH($C$1,COGS!$B:$B,0)))/'Menu and cost - Russia'!$P$2))</f>
        <v>4</v>
      </c>
      <c r="F17" s="5">
        <f>(SUMPRODUCT($H17:$L17,(INDEX(COGS!$C:$C,MATCH($C$1,COGS!$B:$B,0)):INDEX(COGS!$G:$G,MATCH($C$1,COGS!$B:$B,0)))*$G17))</f>
        <v>2.6062000000000003</v>
      </c>
      <c r="G17" s="1">
        <v>0.2</v>
      </c>
      <c r="H17" s="7">
        <v>0.1</v>
      </c>
      <c r="I17" s="7">
        <v>0</v>
      </c>
      <c r="J17" s="7">
        <v>0.75</v>
      </c>
      <c r="K17" s="7">
        <v>0.05</v>
      </c>
      <c r="L17" s="7">
        <v>0.1</v>
      </c>
      <c r="M17" s="7">
        <f t="shared" si="0"/>
        <v>1</v>
      </c>
      <c r="N17" s="9">
        <v>15</v>
      </c>
      <c r="O17" s="8">
        <f t="shared" si="1"/>
        <v>4</v>
      </c>
      <c r="P17" s="8">
        <f t="shared" si="2"/>
        <v>6.6666666666666666E-2</v>
      </c>
      <c r="Q17" s="6">
        <f>E17-F17-$P17*INDEX(COGS!$I:$I,MATCH($C$1,COGS!$B:$B,0))</f>
        <v>0.72713333333333308</v>
      </c>
      <c r="R17" s="6"/>
      <c r="S17" s="6"/>
      <c r="T17" s="6"/>
      <c r="U17" s="6"/>
      <c r="V17" s="6"/>
      <c r="W17" s="6"/>
      <c r="X17" s="6"/>
      <c r="Y17" s="6"/>
    </row>
    <row r="18" spans="2:25" x14ac:dyDescent="0.25">
      <c r="B18" s="2">
        <f t="shared" si="3"/>
        <v>15</v>
      </c>
      <c r="C18" s="1" t="s">
        <v>9</v>
      </c>
      <c r="D18" s="1" t="s">
        <v>44</v>
      </c>
      <c r="E18" s="5">
        <f>('Menu and cost - Russia'!$E18*(0.4*(INDEX(COGS!$I:$I,MATCH($C$1,COGS!$B:$B,0)))/'Menu and cost - Russia'!$P$2))</f>
        <v>4</v>
      </c>
      <c r="F18" s="5">
        <f>(SUMPRODUCT($H18:$L18,(INDEX(COGS!$C:$C,MATCH($C$1,COGS!$B:$B,0)):INDEX(COGS!$G:$G,MATCH($C$1,COGS!$B:$B,0)))*$G18))</f>
        <v>2.5098000000000003</v>
      </c>
      <c r="G18" s="1">
        <v>0.2</v>
      </c>
      <c r="H18" s="7">
        <v>0.2</v>
      </c>
      <c r="I18" s="7">
        <v>0</v>
      </c>
      <c r="J18" s="7">
        <v>0.65</v>
      </c>
      <c r="K18" s="7">
        <v>0.05</v>
      </c>
      <c r="L18" s="7">
        <v>0.1</v>
      </c>
      <c r="M18" s="7">
        <f t="shared" si="0"/>
        <v>1.0000000000000002</v>
      </c>
      <c r="N18" s="9">
        <v>15</v>
      </c>
      <c r="O18" s="8">
        <f t="shared" si="1"/>
        <v>4</v>
      </c>
      <c r="P18" s="8">
        <f t="shared" si="2"/>
        <v>6.6666666666666666E-2</v>
      </c>
      <c r="Q18" s="6">
        <f>E18-F18-$P18*INDEX(COGS!$I:$I,MATCH($C$1,COGS!$B:$B,0))</f>
        <v>0.82353333333333312</v>
      </c>
      <c r="R18" s="6"/>
      <c r="S18" s="6"/>
      <c r="T18" s="6"/>
      <c r="U18" s="6"/>
      <c r="V18" s="6"/>
      <c r="W18" s="6"/>
      <c r="X18" s="6"/>
      <c r="Y18" s="6"/>
    </row>
    <row r="19" spans="2:25" x14ac:dyDescent="0.25">
      <c r="B19" s="2">
        <f t="shared" si="3"/>
        <v>16</v>
      </c>
      <c r="C19" s="1" t="s">
        <v>9</v>
      </c>
      <c r="D19" s="1" t="s">
        <v>17</v>
      </c>
      <c r="E19" s="5">
        <f>('Menu and cost - Russia'!$E19*(0.4*(INDEX(COGS!$I:$I,MATCH($C$1,COGS!$B:$B,0)))/'Menu and cost - Russia'!$P$2))</f>
        <v>6.6666666666666661</v>
      </c>
      <c r="F19" s="5">
        <f>(SUMPRODUCT($H19:$L19,(INDEX(COGS!$C:$C,MATCH($C$1,COGS!$B:$B,0)):INDEX(COGS!$G:$G,MATCH($C$1,COGS!$B:$B,0)))*$G19))</f>
        <v>3.8084999999999996</v>
      </c>
      <c r="G19" s="1">
        <v>0.3</v>
      </c>
      <c r="H19" s="7">
        <v>0</v>
      </c>
      <c r="I19" s="7">
        <v>0.5</v>
      </c>
      <c r="J19" s="7">
        <v>0.2</v>
      </c>
      <c r="K19" s="7">
        <v>0</v>
      </c>
      <c r="L19" s="7">
        <v>0.3</v>
      </c>
      <c r="M19" s="7">
        <f t="shared" si="0"/>
        <v>1</v>
      </c>
      <c r="N19" s="9">
        <v>10</v>
      </c>
      <c r="O19" s="8">
        <f t="shared" si="1"/>
        <v>6</v>
      </c>
      <c r="P19" s="8">
        <f t="shared" si="2"/>
        <v>0.1</v>
      </c>
      <c r="Q19" s="6">
        <f>E19-F19-$P19*INDEX(COGS!$I:$I,MATCH($C$1,COGS!$B:$B,0))</f>
        <v>1.8581666666666665</v>
      </c>
      <c r="R19" s="6"/>
      <c r="S19" s="6"/>
      <c r="T19" s="6"/>
      <c r="U19" s="6"/>
      <c r="V19" s="6"/>
      <c r="W19" s="6"/>
      <c r="X19" s="6"/>
      <c r="Y19" s="6"/>
    </row>
    <row r="20" spans="2:25" x14ac:dyDescent="0.25">
      <c r="B20" s="2">
        <f t="shared" si="3"/>
        <v>17</v>
      </c>
      <c r="C20" s="1" t="s">
        <v>9</v>
      </c>
      <c r="D20" s="1" t="s">
        <v>18</v>
      </c>
      <c r="E20" s="5">
        <f>('Menu and cost - Russia'!$E20*(0.4*(INDEX(COGS!$I:$I,MATCH($C$1,COGS!$B:$B,0)))/'Menu and cost - Russia'!$P$2))</f>
        <v>6.6666666666666661</v>
      </c>
      <c r="F20" s="5">
        <f>(SUMPRODUCT($H20:$L20,(INDEX(COGS!$C:$C,MATCH($C$1,COGS!$B:$B,0)):INDEX(COGS!$G:$G,MATCH($C$1,COGS!$B:$B,0)))*$G20))</f>
        <v>3.8558999999999992</v>
      </c>
      <c r="G20" s="1">
        <v>0.3</v>
      </c>
      <c r="H20" s="7">
        <v>0.1</v>
      </c>
      <c r="I20" s="7">
        <v>0.5</v>
      </c>
      <c r="J20" s="7">
        <v>0.2</v>
      </c>
      <c r="K20" s="7">
        <v>0</v>
      </c>
      <c r="L20" s="7">
        <v>0.2</v>
      </c>
      <c r="M20" s="7">
        <f t="shared" si="0"/>
        <v>1</v>
      </c>
      <c r="N20" s="9">
        <v>10</v>
      </c>
      <c r="O20" s="8">
        <f t="shared" si="1"/>
        <v>6</v>
      </c>
      <c r="P20" s="8">
        <f t="shared" si="2"/>
        <v>0.1</v>
      </c>
      <c r="Q20" s="6">
        <f>E20-F20-$P20*INDEX(COGS!$I:$I,MATCH($C$1,COGS!$B:$B,0))</f>
        <v>1.8107666666666669</v>
      </c>
      <c r="R20" s="6"/>
      <c r="S20" s="6"/>
      <c r="T20" s="6"/>
      <c r="U20" s="6"/>
      <c r="V20" s="6"/>
      <c r="W20" s="6"/>
      <c r="X20" s="6"/>
      <c r="Y20" s="6"/>
    </row>
    <row r="21" spans="2:25" x14ac:dyDescent="0.25">
      <c r="B21" s="2">
        <f t="shared" si="3"/>
        <v>18</v>
      </c>
      <c r="C21" s="1" t="s">
        <v>19</v>
      </c>
      <c r="D21" s="1" t="s">
        <v>20</v>
      </c>
      <c r="E21" s="5">
        <f>('Menu and cost - Russia'!$E21*(0.4*(INDEX(COGS!$I:$I,MATCH($C$1,COGS!$B:$B,0)))/'Menu and cost - Russia'!$P$2))</f>
        <v>4</v>
      </c>
      <c r="F21" s="5">
        <f>(SUMPRODUCT($H21:$L21,(INDEX(COGS!$C:$C,MATCH($C$1,COGS!$B:$B,0)):INDEX(COGS!$G:$G,MATCH($C$1,COGS!$B:$B,0)))*$G21))</f>
        <v>1.7333999999999998</v>
      </c>
      <c r="G21" s="1">
        <v>0.15</v>
      </c>
      <c r="H21" s="7">
        <v>0.2</v>
      </c>
      <c r="I21" s="7">
        <v>0</v>
      </c>
      <c r="J21" s="7">
        <v>0.5</v>
      </c>
      <c r="K21" s="7">
        <v>0</v>
      </c>
      <c r="L21" s="7">
        <v>0.3</v>
      </c>
      <c r="M21" s="7">
        <f t="shared" si="0"/>
        <v>1</v>
      </c>
      <c r="N21" s="9">
        <v>20</v>
      </c>
      <c r="O21" s="8">
        <f t="shared" si="1"/>
        <v>3</v>
      </c>
      <c r="P21" s="8">
        <f t="shared" si="2"/>
        <v>0.05</v>
      </c>
      <c r="Q21" s="6">
        <f>E21-F21-$P21*INDEX(COGS!$I:$I,MATCH($C$1,COGS!$B:$B,0))</f>
        <v>1.7666000000000004</v>
      </c>
      <c r="R21" s="6"/>
      <c r="S21" s="6"/>
      <c r="T21" s="6"/>
      <c r="U21" s="6"/>
      <c r="V21" s="6"/>
      <c r="W21" s="6"/>
      <c r="X21" s="6"/>
      <c r="Y21" s="6"/>
    </row>
    <row r="22" spans="2:25" x14ac:dyDescent="0.25">
      <c r="B22" s="2">
        <f t="shared" si="3"/>
        <v>19</v>
      </c>
      <c r="C22" s="1" t="s">
        <v>19</v>
      </c>
      <c r="D22" s="1" t="s">
        <v>21</v>
      </c>
      <c r="E22" s="5">
        <f>('Menu and cost - Russia'!$E22*(0.4*(INDEX(COGS!$I:$I,MATCH($C$1,COGS!$B:$B,0)))/'Menu and cost - Russia'!$P$2))</f>
        <v>4</v>
      </c>
      <c r="F22" s="5">
        <f>(SUMPRODUCT($H22:$L22,(INDEX(COGS!$C:$C,MATCH($C$1,COGS!$B:$B,0)):INDEX(COGS!$G:$G,MATCH($C$1,COGS!$B:$B,0)))*$G22))</f>
        <v>1.7333999999999998</v>
      </c>
      <c r="G22" s="1">
        <v>0.15</v>
      </c>
      <c r="H22" s="7">
        <v>0.2</v>
      </c>
      <c r="I22" s="7">
        <v>0</v>
      </c>
      <c r="J22" s="7">
        <v>0.5</v>
      </c>
      <c r="K22" s="7">
        <v>0</v>
      </c>
      <c r="L22" s="7">
        <v>0.3</v>
      </c>
      <c r="M22" s="7">
        <f t="shared" si="0"/>
        <v>1</v>
      </c>
      <c r="N22" s="9">
        <v>20</v>
      </c>
      <c r="O22" s="8">
        <f t="shared" si="1"/>
        <v>3</v>
      </c>
      <c r="P22" s="8">
        <f t="shared" si="2"/>
        <v>0.05</v>
      </c>
      <c r="Q22" s="6">
        <f>E22-F22-$P22*INDEX(COGS!$I:$I,MATCH($C$1,COGS!$B:$B,0))</f>
        <v>1.7666000000000004</v>
      </c>
      <c r="R22" s="6"/>
      <c r="S22" s="6"/>
      <c r="T22" s="6"/>
      <c r="U22" s="6"/>
      <c r="V22" s="6"/>
      <c r="W22" s="6"/>
      <c r="X22" s="6"/>
      <c r="Y22" s="6"/>
    </row>
    <row r="23" spans="2:25" x14ac:dyDescent="0.25">
      <c r="B23" s="2">
        <f t="shared" si="3"/>
        <v>20</v>
      </c>
      <c r="C23" s="1" t="s">
        <v>19</v>
      </c>
      <c r="D23" s="1" t="s">
        <v>22</v>
      </c>
      <c r="E23" s="5">
        <f>('Menu and cost - Russia'!$E23*(0.4*(INDEX(COGS!$I:$I,MATCH($C$1,COGS!$B:$B,0)))/'Menu and cost - Russia'!$P$2))</f>
        <v>2</v>
      </c>
      <c r="F23" s="5">
        <f>(SUMPRODUCT($H23:$L23,(INDEX(COGS!$C:$C,MATCH($C$1,COGS!$B:$B,0)):INDEX(COGS!$G:$G,MATCH($C$1,COGS!$B:$B,0)))*$G23))</f>
        <v>1.1556</v>
      </c>
      <c r="G23" s="1">
        <v>0.1</v>
      </c>
      <c r="H23" s="7">
        <v>0.2</v>
      </c>
      <c r="I23" s="7">
        <v>0</v>
      </c>
      <c r="J23" s="7">
        <v>0.5</v>
      </c>
      <c r="K23" s="7">
        <v>0</v>
      </c>
      <c r="L23" s="7">
        <v>0.3</v>
      </c>
      <c r="M23" s="7">
        <f t="shared" si="0"/>
        <v>1</v>
      </c>
      <c r="N23" s="9">
        <v>60</v>
      </c>
      <c r="O23" s="8">
        <f t="shared" si="1"/>
        <v>1</v>
      </c>
      <c r="P23" s="8">
        <f t="shared" si="2"/>
        <v>1.6666666666666666E-2</v>
      </c>
      <c r="Q23" s="6">
        <f>E23-F23-$P23*INDEX(COGS!$I:$I,MATCH($C$1,COGS!$B:$B,0))</f>
        <v>0.67773333333333341</v>
      </c>
      <c r="R23" s="6"/>
      <c r="S23" s="6"/>
      <c r="T23" s="6"/>
      <c r="U23" s="6"/>
      <c r="V23" s="6"/>
      <c r="W23" s="6"/>
      <c r="X23" s="6"/>
      <c r="Y23" s="6"/>
    </row>
    <row r="24" spans="2:25" x14ac:dyDescent="0.25">
      <c r="B24" s="2">
        <f t="shared" si="3"/>
        <v>21</v>
      </c>
      <c r="C24" s="1" t="s">
        <v>35</v>
      </c>
      <c r="D24" s="1" t="s">
        <v>25</v>
      </c>
      <c r="E24" s="5">
        <f>('Menu and cost - Russia'!$E24*(0.4*(INDEX(COGS!$I:$I,MATCH($C$1,COGS!$B:$B,0)))/'Menu and cost - Russia'!$P$2))</f>
        <v>2</v>
      </c>
      <c r="F24" s="5">
        <f>(SUMPRODUCT($H24:$L24,(INDEX(COGS!$C:$C,MATCH($C$1,COGS!$B:$B,0)):INDEX(COGS!$G:$G,MATCH($C$1,COGS!$B:$B,0)))*$G24))</f>
        <v>1.74</v>
      </c>
      <c r="G24" s="1">
        <v>0.2</v>
      </c>
      <c r="H24" s="7">
        <v>0</v>
      </c>
      <c r="I24" s="7">
        <v>0</v>
      </c>
      <c r="J24" s="7">
        <v>0</v>
      </c>
      <c r="K24" s="7">
        <v>1</v>
      </c>
      <c r="L24" s="7">
        <v>0</v>
      </c>
      <c r="M24" s="7">
        <f t="shared" si="0"/>
        <v>1</v>
      </c>
      <c r="N24" s="9">
        <v>120</v>
      </c>
      <c r="O24" s="8">
        <f t="shared" si="1"/>
        <v>0.5</v>
      </c>
      <c r="P24" s="8">
        <f t="shared" si="2"/>
        <v>8.3333333333333332E-3</v>
      </c>
      <c r="Q24" s="6">
        <f>E24-F24-$P24*INDEX(COGS!$I:$I,MATCH($C$1,COGS!$B:$B,0))</f>
        <v>0.17666666666666669</v>
      </c>
      <c r="R24" s="6"/>
      <c r="S24" s="6"/>
      <c r="T24" s="6"/>
      <c r="U24" s="6"/>
      <c r="V24" s="6"/>
      <c r="W24" s="6"/>
      <c r="X24" s="6"/>
      <c r="Y24" s="6"/>
    </row>
    <row r="25" spans="2:25" x14ac:dyDescent="0.25">
      <c r="B25" s="2">
        <f t="shared" si="3"/>
        <v>22</v>
      </c>
      <c r="C25" s="1" t="s">
        <v>35</v>
      </c>
      <c r="D25" s="1" t="s">
        <v>26</v>
      </c>
      <c r="E25" s="5">
        <f>('Menu and cost - Russia'!$E25*(0.4*(INDEX(COGS!$I:$I,MATCH($C$1,COGS!$B:$B,0)))/'Menu and cost - Russia'!$P$2))</f>
        <v>2</v>
      </c>
      <c r="F25" s="5">
        <f>(SUMPRODUCT($H25:$L25,(INDEX(COGS!$C:$C,MATCH($C$1,COGS!$B:$B,0)):INDEX(COGS!$G:$G,MATCH($C$1,COGS!$B:$B,0)))*$G25))</f>
        <v>1.74</v>
      </c>
      <c r="G25" s="1">
        <v>0.2</v>
      </c>
      <c r="H25" s="7">
        <v>0</v>
      </c>
      <c r="I25" s="7">
        <v>0</v>
      </c>
      <c r="J25" s="7">
        <v>0</v>
      </c>
      <c r="K25" s="7">
        <v>1</v>
      </c>
      <c r="L25" s="7">
        <v>0</v>
      </c>
      <c r="M25" s="7">
        <f t="shared" si="0"/>
        <v>1</v>
      </c>
      <c r="N25" s="9">
        <v>120</v>
      </c>
      <c r="O25" s="8">
        <f t="shared" si="1"/>
        <v>0.5</v>
      </c>
      <c r="P25" s="8">
        <f t="shared" si="2"/>
        <v>8.3333333333333332E-3</v>
      </c>
      <c r="Q25" s="6">
        <f>E25-F25-$P25*INDEX(COGS!$I:$I,MATCH($C$1,COGS!$B:$B,0))</f>
        <v>0.17666666666666669</v>
      </c>
      <c r="R25" s="6"/>
      <c r="S25" s="6"/>
      <c r="T25" s="6"/>
      <c r="U25" s="6"/>
      <c r="V25" s="6"/>
      <c r="W25" s="6"/>
      <c r="X25" s="6"/>
      <c r="Y25" s="6"/>
    </row>
    <row r="26" spans="2:25" x14ac:dyDescent="0.25">
      <c r="B26" s="2">
        <f t="shared" si="3"/>
        <v>23</v>
      </c>
      <c r="C26" s="1" t="s">
        <v>35</v>
      </c>
      <c r="D26" s="1" t="s">
        <v>27</v>
      </c>
      <c r="E26" s="5">
        <f>('Menu and cost - Russia'!$E26*(0.4*(INDEX(COGS!$I:$I,MATCH($C$1,COGS!$B:$B,0)))/'Menu and cost - Russia'!$P$2))</f>
        <v>2.6666666666666665</v>
      </c>
      <c r="F26" s="5">
        <f>(SUMPRODUCT($H26:$L26,(INDEX(COGS!$C:$C,MATCH($C$1,COGS!$B:$B,0)):INDEX(COGS!$G:$G,MATCH($C$1,COGS!$B:$B,0)))*$G26))</f>
        <v>1.9696000000000002</v>
      </c>
      <c r="G26" s="1">
        <v>0.2</v>
      </c>
      <c r="H26" s="7">
        <v>0</v>
      </c>
      <c r="I26" s="7">
        <v>0</v>
      </c>
      <c r="J26" s="7">
        <v>0.2</v>
      </c>
      <c r="K26" s="7">
        <v>0.8</v>
      </c>
      <c r="L26" s="7">
        <v>0</v>
      </c>
      <c r="M26" s="7">
        <f t="shared" si="0"/>
        <v>1</v>
      </c>
      <c r="N26" s="9">
        <v>60</v>
      </c>
      <c r="O26" s="8">
        <f t="shared" si="1"/>
        <v>1</v>
      </c>
      <c r="P26" s="8">
        <f t="shared" si="2"/>
        <v>1.6666666666666666E-2</v>
      </c>
      <c r="Q26" s="6">
        <f>E26-F26-$P26*INDEX(COGS!$I:$I,MATCH($C$1,COGS!$B:$B,0))</f>
        <v>0.53039999999999965</v>
      </c>
      <c r="R26" s="6"/>
      <c r="S26" s="6"/>
      <c r="T26" s="6"/>
      <c r="U26" s="6"/>
      <c r="V26" s="6"/>
      <c r="W26" s="6"/>
      <c r="X26" s="6"/>
      <c r="Y26" s="6"/>
    </row>
    <row r="27" spans="2:25" x14ac:dyDescent="0.25">
      <c r="B27" s="2">
        <f t="shared" si="3"/>
        <v>24</v>
      </c>
      <c r="C27" s="1" t="s">
        <v>35</v>
      </c>
      <c r="D27" s="1" t="s">
        <v>28</v>
      </c>
      <c r="E27" s="5">
        <f>('Menu and cost - Russia'!$E27*(0.4*(INDEX(COGS!$I:$I,MATCH($C$1,COGS!$B:$B,0)))/'Menu and cost - Russia'!$P$2))</f>
        <v>2.6666666666666665</v>
      </c>
      <c r="F27" s="5">
        <f>(SUMPRODUCT($H27:$L27,(INDEX(COGS!$C:$C,MATCH($C$1,COGS!$B:$B,0)):INDEX(COGS!$G:$G,MATCH($C$1,COGS!$B:$B,0)))*$G27))</f>
        <v>1.9696000000000002</v>
      </c>
      <c r="G27" s="1">
        <v>0.2</v>
      </c>
      <c r="H27" s="7">
        <v>0</v>
      </c>
      <c r="I27" s="7">
        <v>0</v>
      </c>
      <c r="J27" s="7">
        <v>0.2</v>
      </c>
      <c r="K27" s="7">
        <v>0.8</v>
      </c>
      <c r="L27" s="7">
        <v>0</v>
      </c>
      <c r="M27" s="7">
        <f t="shared" si="0"/>
        <v>1</v>
      </c>
      <c r="N27" s="9">
        <v>60</v>
      </c>
      <c r="O27" s="8">
        <f t="shared" si="1"/>
        <v>1</v>
      </c>
      <c r="P27" s="8">
        <f t="shared" si="2"/>
        <v>1.6666666666666666E-2</v>
      </c>
      <c r="Q27" s="6">
        <f>E27-F27-$P27*INDEX(COGS!$I:$I,MATCH($C$1,COGS!$B:$B,0))</f>
        <v>0.53039999999999965</v>
      </c>
      <c r="R27" s="6"/>
      <c r="S27" s="6"/>
      <c r="T27" s="6"/>
      <c r="U27" s="6"/>
      <c r="V27" s="6"/>
      <c r="W27" s="6"/>
      <c r="X27" s="6"/>
      <c r="Y27" s="6"/>
    </row>
    <row r="28" spans="2:25" x14ac:dyDescent="0.25">
      <c r="B28" s="2">
        <f t="shared" si="3"/>
        <v>25</v>
      </c>
      <c r="C28" s="1" t="s">
        <v>35</v>
      </c>
      <c r="D28" s="1" t="s">
        <v>29</v>
      </c>
      <c r="E28" s="5">
        <f>('Menu and cost - Russia'!$E28*(0.4*(INDEX(COGS!$I:$I,MATCH($C$1,COGS!$B:$B,0)))/'Menu and cost - Russia'!$P$2))</f>
        <v>2</v>
      </c>
      <c r="F28" s="5">
        <f>(SUMPRODUCT($H28:$L28,(INDEX(COGS!$C:$C,MATCH($C$1,COGS!$B:$B,0)):INDEX(COGS!$G:$G,MATCH($C$1,COGS!$B:$B,0)))*$G28))</f>
        <v>1.74</v>
      </c>
      <c r="G28" s="1">
        <v>0.2</v>
      </c>
      <c r="H28" s="7">
        <v>0</v>
      </c>
      <c r="I28" s="7">
        <v>0</v>
      </c>
      <c r="J28" s="7">
        <v>0</v>
      </c>
      <c r="K28" s="7">
        <v>1</v>
      </c>
      <c r="L28" s="7">
        <v>0</v>
      </c>
      <c r="M28" s="7">
        <f t="shared" si="0"/>
        <v>1</v>
      </c>
      <c r="N28" s="9">
        <v>40</v>
      </c>
      <c r="O28" s="8">
        <f t="shared" si="1"/>
        <v>1.5</v>
      </c>
      <c r="P28" s="8">
        <f t="shared" si="2"/>
        <v>2.5000000000000001E-2</v>
      </c>
      <c r="Q28" s="6">
        <f>E28-F28-$P28*INDEX(COGS!$I:$I,MATCH($C$1,COGS!$B:$B,0))</f>
        <v>1.0000000000000009E-2</v>
      </c>
      <c r="R28" s="6"/>
      <c r="S28" s="6"/>
      <c r="T28" s="6"/>
      <c r="U28" s="6"/>
      <c r="V28" s="6"/>
      <c r="W28" s="6"/>
      <c r="X28" s="6"/>
      <c r="Y28" s="6"/>
    </row>
    <row r="29" spans="2:25" x14ac:dyDescent="0.25">
      <c r="B29" s="2">
        <f t="shared" si="3"/>
        <v>26</v>
      </c>
      <c r="C29" s="1" t="s">
        <v>35</v>
      </c>
      <c r="D29" s="1" t="s">
        <v>30</v>
      </c>
      <c r="E29" s="5">
        <f>('Menu and cost - Russia'!$E29*(0.4*(INDEX(COGS!$I:$I,MATCH($C$1,COGS!$B:$B,0)))/'Menu and cost - Russia'!$P$2))</f>
        <v>2</v>
      </c>
      <c r="F29" s="5">
        <f>(SUMPRODUCT($H29:$L29,(INDEX(COGS!$C:$C,MATCH($C$1,COGS!$B:$B,0)):INDEX(COGS!$G:$G,MATCH($C$1,COGS!$B:$B,0)))*$G29))</f>
        <v>1.8548</v>
      </c>
      <c r="G29" s="1">
        <v>0.2</v>
      </c>
      <c r="H29" s="7">
        <v>0</v>
      </c>
      <c r="I29" s="7">
        <v>0</v>
      </c>
      <c r="J29" s="7">
        <v>0.1</v>
      </c>
      <c r="K29" s="7">
        <v>0.9</v>
      </c>
      <c r="L29" s="7">
        <v>0</v>
      </c>
      <c r="M29" s="7">
        <f t="shared" si="0"/>
        <v>1</v>
      </c>
      <c r="N29" s="9">
        <v>40</v>
      </c>
      <c r="O29" s="8">
        <f t="shared" si="1"/>
        <v>1.5</v>
      </c>
      <c r="P29" s="8">
        <f t="shared" si="2"/>
        <v>2.5000000000000001E-2</v>
      </c>
      <c r="Q29" s="6">
        <f>E29-F29-$P29*INDEX(COGS!$I:$I,MATCH($C$1,COGS!$B:$B,0))</f>
        <v>-0.1048</v>
      </c>
      <c r="R29" s="6"/>
      <c r="S29" s="6"/>
      <c r="T29" s="6"/>
      <c r="U29" s="6"/>
      <c r="V29" s="6"/>
      <c r="W29" s="6"/>
      <c r="X29" s="6"/>
      <c r="Y29" s="6"/>
    </row>
    <row r="30" spans="2:25" x14ac:dyDescent="0.25">
      <c r="O30" s="8"/>
    </row>
    <row r="31" spans="2:25" x14ac:dyDescent="0.25">
      <c r="O31" s="8"/>
    </row>
    <row r="32" spans="2:25" x14ac:dyDescent="0.25">
      <c r="O32" s="8"/>
    </row>
    <row r="33" spans="15:15" x14ac:dyDescent="0.25">
      <c r="O33" s="8"/>
    </row>
    <row r="34" spans="15:15" x14ac:dyDescent="0.25">
      <c r="O34" s="8"/>
    </row>
    <row r="35" spans="15:15" x14ac:dyDescent="0.25">
      <c r="O35" s="8"/>
    </row>
    <row r="36" spans="15:15" x14ac:dyDescent="0.25">
      <c r="O36" s="8"/>
    </row>
    <row r="37" spans="15:15" x14ac:dyDescent="0.25">
      <c r="O37" s="8"/>
    </row>
    <row r="38" spans="15:15" x14ac:dyDescent="0.25">
      <c r="O38" s="8"/>
    </row>
    <row r="39" spans="15:15" x14ac:dyDescent="0.25">
      <c r="O39" s="8"/>
    </row>
    <row r="40" spans="15:15" x14ac:dyDescent="0.25">
      <c r="O40" s="8"/>
    </row>
    <row r="41" spans="15:15" x14ac:dyDescent="0.25">
      <c r="O41" s="8"/>
    </row>
    <row r="42" spans="15:15" x14ac:dyDescent="0.25">
      <c r="O42" s="8"/>
    </row>
    <row r="43" spans="15:15" x14ac:dyDescent="0.25">
      <c r="O43" s="8"/>
    </row>
    <row r="44" spans="15:15" x14ac:dyDescent="0.25">
      <c r="O44" s="8"/>
    </row>
    <row r="45" spans="15:15" x14ac:dyDescent="0.25">
      <c r="O45" s="8"/>
    </row>
    <row r="46" spans="15:15" x14ac:dyDescent="0.25">
      <c r="O46" s="8"/>
    </row>
    <row r="47" spans="15:15" x14ac:dyDescent="0.25">
      <c r="O47" s="8"/>
    </row>
    <row r="48" spans="15:15" x14ac:dyDescent="0.25">
      <c r="O48" s="8"/>
    </row>
    <row r="49" spans="15:15" x14ac:dyDescent="0.25">
      <c r="O49" s="8"/>
    </row>
    <row r="50" spans="15:15" x14ac:dyDescent="0.25">
      <c r="O50" s="8"/>
    </row>
    <row r="51" spans="15:15" x14ac:dyDescent="0.25">
      <c r="O51" s="8"/>
    </row>
    <row r="52" spans="15:15" x14ac:dyDescent="0.25">
      <c r="O52" s="8"/>
    </row>
    <row r="53" spans="15:15" x14ac:dyDescent="0.25">
      <c r="O53" s="8"/>
    </row>
    <row r="54" spans="15:15" x14ac:dyDescent="0.25">
      <c r="O54" s="8"/>
    </row>
  </sheetData>
  <mergeCells count="1">
    <mergeCell ref="C1:E1"/>
  </mergeCells>
  <conditionalFormatting sqref="Q4:Q29">
    <cfRule type="dataBar" priority="3">
      <dataBar>
        <cfvo type="min"/>
        <cfvo type="max"/>
        <color rgb="FF638EC6"/>
      </dataBar>
      <extLst>
        <ext xmlns:x14="http://schemas.microsoft.com/office/spreadsheetml/2009/9/main" uri="{B025F937-C7B1-47D3-B67F-A62EFF666E3E}">
          <x14:id>{79A703FE-5309-4942-8F7A-05B1E49B8C9D}</x14:id>
        </ext>
      </extLst>
    </cfRule>
  </conditionalFormatting>
  <conditionalFormatting sqref="R4:Y29">
    <cfRule type="dataBar" priority="2">
      <dataBar>
        <cfvo type="min"/>
        <cfvo type="max"/>
        <color rgb="FF638EC6"/>
      </dataBar>
      <extLst>
        <ext xmlns:x14="http://schemas.microsoft.com/office/spreadsheetml/2009/9/main" uri="{B025F937-C7B1-47D3-B67F-A62EFF666E3E}">
          <x14:id>{D230F972-3E65-4674-836E-90957D055B54}</x14:id>
        </ext>
      </extLst>
    </cfRule>
  </conditionalFormatting>
  <conditionalFormatting sqref="R3:Y3">
    <cfRule type="dataBar" priority="1">
      <dataBar>
        <cfvo type="min"/>
        <cfvo type="max"/>
        <color rgb="FF638EC6"/>
      </dataBar>
      <extLst>
        <ext xmlns:x14="http://schemas.microsoft.com/office/spreadsheetml/2009/9/main" uri="{B025F937-C7B1-47D3-B67F-A62EFF666E3E}">
          <x14:id>{8A3C75DA-0903-4318-BF6B-116A7D5A8CBC}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9A703FE-5309-4942-8F7A-05B1E49B8C9D}">
            <x14:dataBar minLength="0" maxLength="100" border="1" negativeBarBorderColorSameAsPositive="0">
              <x14:cfvo type="autoMin"/>
              <x14:cfvo type="autoMax"/>
              <x14:borderColor rgb="FF638EC6"/>
              <x14:negativeFillColor rgb="FFFF0000"/>
              <x14:negativeBorderColor rgb="FFFF0000"/>
              <x14:axisColor rgb="FF000000"/>
            </x14:dataBar>
          </x14:cfRule>
          <xm:sqref>Q4:Q29</xm:sqref>
        </x14:conditionalFormatting>
        <x14:conditionalFormatting xmlns:xm="http://schemas.microsoft.com/office/excel/2006/main">
          <x14:cfRule type="dataBar" id="{D230F972-3E65-4674-836E-90957D055B54}">
            <x14:dataBar minLength="0" maxLength="100" border="1" negativeBarBorderColorSameAsPositive="0">
              <x14:cfvo type="autoMin"/>
              <x14:cfvo type="autoMax"/>
              <x14:borderColor rgb="FF638EC6"/>
              <x14:negativeFillColor rgb="FFFF0000"/>
              <x14:negativeBorderColor rgb="FFFF0000"/>
              <x14:axisColor rgb="FF000000"/>
            </x14:dataBar>
          </x14:cfRule>
          <xm:sqref>R4:Y29</xm:sqref>
        </x14:conditionalFormatting>
        <x14:conditionalFormatting xmlns:xm="http://schemas.microsoft.com/office/excel/2006/main">
          <x14:cfRule type="dataBar" id="{8A3C75DA-0903-4318-BF6B-116A7D5A8CBC}">
            <x14:dataBar minLength="0" maxLength="100" border="1" negativeBarBorderColorSameAsPositive="0">
              <x14:cfvo type="autoMin"/>
              <x14:cfvo type="autoMax"/>
              <x14:borderColor rgb="FF638EC6"/>
              <x14:negativeFillColor rgb="FFFF0000"/>
              <x14:negativeBorderColor rgb="FFFF0000"/>
              <x14:axisColor rgb="FF000000"/>
            </x14:dataBar>
          </x14:cfRule>
          <xm:sqref>R3:Y3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14CDA87-A49E-49F4-A7A9-165FFE682F37}">
          <x14:formula1>
            <xm:f>'Order Composition'!$B$3:$B$10</xm:f>
          </x14:formula1>
          <xm:sqref>C1:E1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6B0D-095C-3C43-A17F-89DC2BFDC645}">
  <sheetPr>
    <tabColor rgb="FF00B0F0"/>
  </sheetPr>
  <dimension ref="B2:L10"/>
  <sheetViews>
    <sheetView zoomScale="80" zoomScaleNormal="80" workbookViewId="0">
      <selection activeCell="C14" sqref="C14"/>
    </sheetView>
  </sheetViews>
  <sheetFormatPr defaultColWidth="10.75" defaultRowHeight="15.75" x14ac:dyDescent="0.25"/>
  <cols>
    <col min="1" max="2" width="10.75" style="1"/>
    <col min="3" max="7" width="20.5" style="1" customWidth="1"/>
    <col min="8" max="8" width="1.25" style="1" customWidth="1"/>
    <col min="9" max="9" width="14.5" style="1" customWidth="1"/>
    <col min="10" max="10" width="11.5" style="1" bestFit="1" customWidth="1"/>
    <col min="11" max="16384" width="10.75" style="1"/>
  </cols>
  <sheetData>
    <row r="2" spans="2:12" x14ac:dyDescent="0.25">
      <c r="C2" s="4" t="s">
        <v>31</v>
      </c>
      <c r="D2" s="4" t="s">
        <v>34</v>
      </c>
      <c r="E2" s="4" t="s">
        <v>39</v>
      </c>
      <c r="F2" s="4" t="s">
        <v>35</v>
      </c>
      <c r="G2" s="4" t="s">
        <v>36</v>
      </c>
      <c r="H2" s="10"/>
      <c r="I2" s="4" t="s">
        <v>45</v>
      </c>
    </row>
    <row r="3" spans="2:12" x14ac:dyDescent="0.25">
      <c r="B3" s="1" t="s">
        <v>46</v>
      </c>
      <c r="C3" s="5">
        <v>8.35</v>
      </c>
      <c r="D3" s="5">
        <v>14.13</v>
      </c>
      <c r="E3" s="5">
        <v>12.83</v>
      </c>
      <c r="F3" s="5">
        <v>5.93</v>
      </c>
      <c r="G3" s="5">
        <v>5.89</v>
      </c>
      <c r="H3" s="5"/>
      <c r="I3" s="5">
        <v>10</v>
      </c>
      <c r="J3" s="11"/>
      <c r="L3" s="12"/>
    </row>
    <row r="4" spans="2:12" x14ac:dyDescent="0.25">
      <c r="B4" s="1" t="s">
        <v>47</v>
      </c>
      <c r="C4" s="5">
        <v>6.79</v>
      </c>
      <c r="D4" s="5">
        <v>13.56</v>
      </c>
      <c r="E4" s="5">
        <v>11.34</v>
      </c>
      <c r="F4" s="5">
        <v>4.5599999999999996</v>
      </c>
      <c r="G4" s="5">
        <v>5.34</v>
      </c>
      <c r="I4" s="5">
        <v>10.5</v>
      </c>
      <c r="J4" s="11"/>
      <c r="L4" s="12"/>
    </row>
    <row r="5" spans="2:12" x14ac:dyDescent="0.25">
      <c r="B5" s="1" t="s">
        <v>48</v>
      </c>
      <c r="C5" s="5">
        <v>6.23</v>
      </c>
      <c r="D5" s="5">
        <v>13.8</v>
      </c>
      <c r="E5" s="5">
        <v>12.45</v>
      </c>
      <c r="F5" s="5">
        <v>5.2</v>
      </c>
      <c r="G5" s="5">
        <v>5.7</v>
      </c>
      <c r="I5" s="5">
        <v>11</v>
      </c>
      <c r="J5" s="11"/>
      <c r="L5" s="12"/>
    </row>
    <row r="6" spans="2:12" x14ac:dyDescent="0.25">
      <c r="B6" s="1" t="s">
        <v>49</v>
      </c>
      <c r="C6" s="5">
        <v>14.56</v>
      </c>
      <c r="D6" s="5">
        <v>21.88</v>
      </c>
      <c r="E6" s="5">
        <v>15.54</v>
      </c>
      <c r="F6" s="5">
        <v>9.83</v>
      </c>
      <c r="G6" s="5">
        <v>10.78</v>
      </c>
      <c r="I6" s="5">
        <v>9</v>
      </c>
      <c r="J6" s="11"/>
      <c r="L6" s="12"/>
    </row>
    <row r="7" spans="2:12" x14ac:dyDescent="0.25">
      <c r="B7" s="1" t="s">
        <v>50</v>
      </c>
      <c r="C7" s="5">
        <v>14.2</v>
      </c>
      <c r="D7" s="5">
        <v>19.510000000000002</v>
      </c>
      <c r="E7" s="5">
        <v>15.24</v>
      </c>
      <c r="F7" s="5">
        <v>9.5</v>
      </c>
      <c r="G7" s="5">
        <v>9.01</v>
      </c>
      <c r="I7" s="5">
        <v>9.5</v>
      </c>
      <c r="J7" s="11"/>
      <c r="L7" s="12"/>
    </row>
    <row r="8" spans="2:12" x14ac:dyDescent="0.25">
      <c r="B8" s="1" t="s">
        <v>51</v>
      </c>
      <c r="C8" s="5">
        <v>5.36</v>
      </c>
      <c r="D8" s="5">
        <v>12.93</v>
      </c>
      <c r="E8" s="5">
        <v>10.3</v>
      </c>
      <c r="F8" s="5">
        <v>4.6399999999999997</v>
      </c>
      <c r="G8" s="5">
        <v>4.8</v>
      </c>
      <c r="I8" s="5">
        <v>8</v>
      </c>
      <c r="J8" s="11"/>
      <c r="L8" s="12"/>
    </row>
    <row r="9" spans="2:12" x14ac:dyDescent="0.25">
      <c r="B9" s="1" t="s">
        <v>52</v>
      </c>
      <c r="C9" s="5">
        <v>9.6199999999999992</v>
      </c>
      <c r="D9" s="5">
        <v>14.79</v>
      </c>
      <c r="E9" s="5">
        <v>14.44</v>
      </c>
      <c r="F9" s="5">
        <v>8.6999999999999993</v>
      </c>
      <c r="G9" s="5">
        <v>8.0399999999999991</v>
      </c>
      <c r="I9" s="5">
        <v>10</v>
      </c>
      <c r="J9" s="11"/>
      <c r="L9" s="12"/>
    </row>
    <row r="10" spans="2:12" x14ac:dyDescent="0.25">
      <c r="B10" s="1" t="s">
        <v>53</v>
      </c>
      <c r="C10" s="5">
        <v>9.2899999999999991</v>
      </c>
      <c r="D10" s="5">
        <v>14.35</v>
      </c>
      <c r="E10" s="5">
        <v>13.55</v>
      </c>
      <c r="F10" s="5">
        <v>8.24</v>
      </c>
      <c r="G10" s="5">
        <v>6.44</v>
      </c>
      <c r="I10" s="5">
        <v>14</v>
      </c>
      <c r="J10" s="11"/>
      <c r="L10"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80AE-C55D-4748-8A6E-188FD3DED7C3}">
  <sheetPr>
    <tabColor rgb="FF00B0F0"/>
  </sheetPr>
  <dimension ref="B2:F11"/>
  <sheetViews>
    <sheetView zoomScale="80" zoomScaleNormal="80" workbookViewId="0">
      <selection activeCell="C18" sqref="C18"/>
    </sheetView>
  </sheetViews>
  <sheetFormatPr defaultColWidth="10.75" defaultRowHeight="15.75" x14ac:dyDescent="0.25"/>
  <cols>
    <col min="1" max="2" width="10.75" style="1"/>
    <col min="3" max="6" width="22.25" style="1" customWidth="1"/>
    <col min="7" max="16384" width="10.75" style="1"/>
  </cols>
  <sheetData>
    <row r="2" spans="2:6" x14ac:dyDescent="0.25">
      <c r="C2" s="4" t="s">
        <v>3</v>
      </c>
      <c r="D2" s="4" t="s">
        <v>9</v>
      </c>
      <c r="E2" s="4" t="s">
        <v>19</v>
      </c>
      <c r="F2" s="4" t="s">
        <v>35</v>
      </c>
    </row>
    <row r="3" spans="2:6" x14ac:dyDescent="0.25">
      <c r="B3" s="1" t="s">
        <v>46</v>
      </c>
      <c r="C3" s="13">
        <v>0.3</v>
      </c>
      <c r="D3" s="13">
        <v>0.55000000000000004</v>
      </c>
      <c r="E3" s="13">
        <v>0.35</v>
      </c>
      <c r="F3" s="13">
        <v>0.8</v>
      </c>
    </row>
    <row r="4" spans="2:6" x14ac:dyDescent="0.25">
      <c r="B4" s="1" t="s">
        <v>47</v>
      </c>
      <c r="C4" s="13">
        <v>0.55000000000000004</v>
      </c>
      <c r="D4" s="13">
        <v>0.6</v>
      </c>
      <c r="E4" s="13">
        <v>0.4</v>
      </c>
      <c r="F4" s="13">
        <v>0.8</v>
      </c>
    </row>
    <row r="5" spans="2:6" x14ac:dyDescent="0.25">
      <c r="B5" s="1" t="s">
        <v>48</v>
      </c>
      <c r="C5" s="13">
        <v>0.4</v>
      </c>
      <c r="D5" s="13">
        <v>0.85</v>
      </c>
      <c r="E5" s="14">
        <v>0.55000000000000004</v>
      </c>
      <c r="F5" s="13">
        <v>0.75</v>
      </c>
    </row>
    <row r="6" spans="2:6" x14ac:dyDescent="0.25">
      <c r="B6" s="1" t="s">
        <v>49</v>
      </c>
      <c r="C6" s="13">
        <v>0.55000000000000004</v>
      </c>
      <c r="D6" s="13">
        <v>0.9</v>
      </c>
      <c r="E6" s="13">
        <v>0.7</v>
      </c>
      <c r="F6" s="13">
        <v>0.9</v>
      </c>
    </row>
    <row r="7" spans="2:6" x14ac:dyDescent="0.25">
      <c r="B7" s="1" t="s">
        <v>50</v>
      </c>
      <c r="C7" s="13">
        <v>0.5</v>
      </c>
      <c r="D7" s="13">
        <v>0.85</v>
      </c>
      <c r="E7" s="13">
        <v>0.8</v>
      </c>
      <c r="F7" s="13">
        <v>0.95</v>
      </c>
    </row>
    <row r="8" spans="2:6" x14ac:dyDescent="0.25">
      <c r="B8" s="1" t="s">
        <v>51</v>
      </c>
      <c r="C8" s="13">
        <v>0.4</v>
      </c>
      <c r="D8" s="13">
        <v>0.6</v>
      </c>
      <c r="E8" s="13">
        <v>0.65</v>
      </c>
      <c r="F8" s="13">
        <v>0.8</v>
      </c>
    </row>
    <row r="9" spans="2:6" x14ac:dyDescent="0.25">
      <c r="B9" s="1" t="s">
        <v>52</v>
      </c>
      <c r="C9" s="13">
        <v>0.2</v>
      </c>
      <c r="D9" s="13">
        <v>0.65</v>
      </c>
      <c r="E9" s="13">
        <v>0.45</v>
      </c>
      <c r="F9" s="13">
        <v>0.75</v>
      </c>
    </row>
    <row r="10" spans="2:6" x14ac:dyDescent="0.25">
      <c r="B10" s="1" t="s">
        <v>53</v>
      </c>
      <c r="C10" s="13">
        <v>0.35</v>
      </c>
      <c r="D10" s="13">
        <v>0.8</v>
      </c>
      <c r="E10" s="13">
        <v>0.5</v>
      </c>
      <c r="F10" s="13">
        <v>0.95</v>
      </c>
    </row>
    <row r="11" spans="2:6" x14ac:dyDescent="0.25">
      <c r="B11" s="1" t="s">
        <v>60</v>
      </c>
      <c r="C11" s="13">
        <v>0.25</v>
      </c>
      <c r="D11" s="13">
        <v>0.85</v>
      </c>
      <c r="E11" s="13">
        <v>0.55000000000000004</v>
      </c>
      <c r="F11" s="13">
        <v>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ACCB-16B6-CF43-8D6C-CE6299412887}">
  <sheetPr>
    <tabColor rgb="FF00B050"/>
  </sheetPr>
  <dimension ref="B3:O14"/>
  <sheetViews>
    <sheetView zoomScale="80" zoomScaleNormal="80" workbookViewId="0">
      <selection activeCell="K18" sqref="K18:K20"/>
    </sheetView>
  </sheetViews>
  <sheetFormatPr defaultColWidth="10.75" defaultRowHeight="15.75" x14ac:dyDescent="0.25"/>
  <cols>
    <col min="1" max="1" width="10.75" style="1"/>
    <col min="2" max="2" width="14.75" style="1" bestFit="1" customWidth="1"/>
    <col min="3" max="3" width="37.875" style="1" customWidth="1"/>
    <col min="4" max="4" width="10.75" style="1"/>
    <col min="5" max="5" width="12.25" style="1" bestFit="1" customWidth="1"/>
    <col min="6" max="6" width="12.5" style="1" bestFit="1" customWidth="1"/>
    <col min="7" max="13" width="10.75" style="1"/>
    <col min="14" max="14" width="12.875" style="1" bestFit="1" customWidth="1"/>
    <col min="15" max="15" width="12.25" style="1" bestFit="1" customWidth="1"/>
    <col min="16" max="16384" width="10.75" style="1"/>
  </cols>
  <sheetData>
    <row r="3" spans="2:15" ht="31.5" x14ac:dyDescent="0.25">
      <c r="B3" s="38" t="s">
        <v>54</v>
      </c>
      <c r="C3" s="38"/>
      <c r="N3" s="16" t="s">
        <v>57</v>
      </c>
      <c r="O3" t="s">
        <v>59</v>
      </c>
    </row>
    <row r="4" spans="2:15" x14ac:dyDescent="0.25">
      <c r="N4" s="17" t="s">
        <v>53</v>
      </c>
      <c r="O4" s="19">
        <v>4.8965553333333336</v>
      </c>
    </row>
    <row r="5" spans="2:15" x14ac:dyDescent="0.25">
      <c r="B5" s="1" t="s">
        <v>55</v>
      </c>
      <c r="C5" s="1" t="s">
        <v>37</v>
      </c>
      <c r="N5" s="17" t="s">
        <v>48</v>
      </c>
      <c r="O5" s="19">
        <v>3.6246989722222231</v>
      </c>
    </row>
    <row r="6" spans="2:15" x14ac:dyDescent="0.25">
      <c r="B6" s="1" t="s">
        <v>46</v>
      </c>
      <c r="C6" s="15">
        <f>SUM((SUMIFS('Menu and cost - Russia'!R:R,'Menu and cost - Russia'!$C:$C,"Appetizer")/COUNTIFS('Menu and cost - Russia'!$C:$C,"Appetizer"))*INDEX('Order Composition'!$B$2:$F$10,MATCH($B6,'Order Composition'!$B$2:$B$10,0),MATCH("Appetizer",'Order Composition'!$B$2:$F$2,0)),(SUMIFS('Menu and cost - Russia'!R:R,'Menu and cost - Russia'!$C:$C,"Entry")/COUNTIFS('Menu and cost - Russia'!$C:$C,"Entry"))*INDEX('Order Composition'!$B$2:$F$10,MATCH($B6,'Order Composition'!$B$2:$B$10,0),MATCH("Entry",'Order Composition'!$B$2:$F$2,0)),(SUMIFS('Menu and cost - Russia'!R:R,'Menu and cost - Russia'!$C:$C,"Dessert")/COUNTIFS('Menu and cost - Russia'!$C:$C,"Dessert"))*INDEX('Order Composition'!$B$2:$F$10,MATCH($B6,'Order Composition'!$B$2:$B$10,0),MATCH("Dessert",'Order Composition'!$B$2:$F$2,0)),(SUMIFS('Menu and cost - Russia'!R:R,'Menu and cost - Russia'!$C:$C,"Beverages")/COUNTIFS('Menu and cost - Russia'!$C:$C,"Beverages"))*INDEX('Order Composition'!$B$2:$F$10,MATCH($B6,'Order Composition'!$B$2:$B$10,0),MATCH("Beverages",'Order Composition'!$B$2:$F$2,0)))</f>
        <v>1.9020273095238094</v>
      </c>
      <c r="N6" s="17" t="s">
        <v>60</v>
      </c>
      <c r="O6" s="19">
        <v>3.6038000000000001</v>
      </c>
    </row>
    <row r="7" spans="2:15" x14ac:dyDescent="0.25">
      <c r="B7" s="1" t="s">
        <v>47</v>
      </c>
      <c r="C7" s="15">
        <f>SUM((SUMIFS('Menu and cost - Russia'!S:S,'Menu and cost - Russia'!$C:$C,"Appetizer")/COUNTIFS('Menu and cost - Russia'!$C:$C,"Appetizer"))*INDEX('Order Composition'!$B$2:$F$10,MATCH($B7,'Order Composition'!$B$2:$B$10,0),MATCH("Appetizer",'Order Composition'!$B$2:$F$2,0)),(SUMIFS('Menu and cost - Russia'!S:S,'Menu and cost - Russia'!$C:$C,"Entry")/COUNTIFS('Menu and cost - Russia'!$C:$C,"Entry"))*INDEX('Order Composition'!$B$2:$F$10,MATCH($B7,'Order Composition'!$B$2:$B$10,0),MATCH("Entry",'Order Composition'!$B$2:$F$2,0)),(SUMIFS('Menu and cost - Russia'!S:S,'Menu and cost - Russia'!$C:$C,"Dessert")/COUNTIFS('Menu and cost - Russia'!$C:$C,"Dessert"))*INDEX('Order Composition'!$B$2:$F$10,MATCH($B7,'Order Composition'!$B$2:$B$10,0),MATCH("Dessert",'Order Composition'!$B$2:$F$2,0)),(SUMIFS('Menu and cost - Russia'!S:S,'Menu and cost - Russia'!$C:$C,"Beverages")/COUNTIFS('Menu and cost - Russia'!$C:$C,"Beverages"))*INDEX('Order Composition'!$B$2:$F$10,MATCH($B7,'Order Composition'!$B$2:$B$10,0),MATCH("Beverages",'Order Composition'!$B$2:$F$2,0)))</f>
        <v>3.0678460952380955</v>
      </c>
      <c r="N7" s="17" t="s">
        <v>47</v>
      </c>
      <c r="O7" s="19">
        <v>3.0678460952380955</v>
      </c>
    </row>
    <row r="8" spans="2:15" x14ac:dyDescent="0.25">
      <c r="B8" s="1" t="s">
        <v>48</v>
      </c>
      <c r="C8" s="15">
        <f>SUM((SUMIFS('Menu and cost - Russia'!T:T,'Menu and cost - Russia'!$C:$C,"Appetizer")/COUNTIFS('Menu and cost - Russia'!$C:$C,"Appetizer"))*INDEX('Order Composition'!$B$2:$F$10,MATCH($B8,'Order Composition'!$B$2:$B$10,0),MATCH("Appetizer",'Order Composition'!$B$2:$F$2,0)),(SUMIFS('Menu and cost - Russia'!T:T,'Menu and cost - Russia'!$C:$C,"Entry")/COUNTIFS('Menu and cost - Russia'!$C:$C,"Entry"))*INDEX('Order Composition'!$B$2:$F$10,MATCH($B8,'Order Composition'!$B$2:$B$10,0),MATCH("Entry",'Order Composition'!$B$2:$F$2,0)),(SUMIFS('Menu and cost - Russia'!T:T,'Menu and cost - Russia'!$C:$C,"Dessert")/COUNTIFS('Menu and cost - Russia'!$C:$C,"Dessert"))*INDEX('Order Composition'!$B$2:$F$10,MATCH($B8,'Order Composition'!$B$2:$B$10,0),MATCH("Dessert",'Order Composition'!$B$2:$F$2,0)),(SUMIFS('Menu and cost - Russia'!T:T,'Menu and cost - Russia'!$C:$C,"Beverages")/COUNTIFS('Menu and cost - Russia'!$C:$C,"Beverages"))*INDEX('Order Composition'!$B$2:$F$10,MATCH($B8,'Order Composition'!$B$2:$B$10,0),MATCH("Beverages",'Order Composition'!$B$2:$F$2,0)))</f>
        <v>3.6246989722222231</v>
      </c>
      <c r="N8" s="17" t="s">
        <v>51</v>
      </c>
      <c r="O8" s="19">
        <v>1.9645429999999999</v>
      </c>
    </row>
    <row r="9" spans="2:15" x14ac:dyDescent="0.25">
      <c r="B9" s="1" t="s">
        <v>49</v>
      </c>
      <c r="C9" s="15">
        <f>SUM((SUMIFS('Menu and cost - Russia'!U:U,'Menu and cost - Russia'!$C:$C,"Appetizer")/COUNTIFS('Menu and cost - Russia'!$C:$C,"Appetizer"))*INDEX('Order Composition'!$B$2:$F$10,MATCH($B9,'Order Composition'!$B$2:$B$10,0),MATCH("Appetizer",'Order Composition'!$B$2:$F$2,0)),(SUMIFS('Menu and cost - Russia'!U:U,'Menu and cost - Russia'!$C:$C,"Entry")/COUNTIFS('Menu and cost - Russia'!$C:$C,"Entry"))*INDEX('Order Composition'!$B$2:$F$10,MATCH($B9,'Order Composition'!$B$2:$B$10,0),MATCH("Entry",'Order Composition'!$B$2:$F$2,0)),(SUMIFS('Menu and cost - Russia'!U:U,'Menu and cost - Russia'!$C:$C,"Dessert")/COUNTIFS('Menu and cost - Russia'!$C:$C,"Dessert"))*INDEX('Order Composition'!$B$2:$F$10,MATCH($B9,'Order Composition'!$B$2:$B$10,0),MATCH("Dessert",'Order Composition'!$B$2:$F$2,0)),(SUMIFS('Menu and cost - Russia'!U:U,'Menu and cost - Russia'!$C:$C,"Beverages")/COUNTIFS('Menu and cost - Russia'!$C:$C,"Beverages"))*INDEX('Order Composition'!$B$2:$F$10,MATCH($B9,'Order Composition'!$B$2:$B$10,0),MATCH("Beverages",'Order Composition'!$B$2:$F$2,0)))</f>
        <v>-0.50237038095238207</v>
      </c>
      <c r="N9" s="17" t="s">
        <v>46</v>
      </c>
      <c r="O9" s="19">
        <v>1.9020273095238094</v>
      </c>
    </row>
    <row r="10" spans="2:15" x14ac:dyDescent="0.25">
      <c r="B10" s="1" t="s">
        <v>50</v>
      </c>
      <c r="C10" s="15">
        <f>SUM((SUMIFS('Menu and cost - Russia'!V:V,'Menu and cost - Russia'!$C:$C,"Appetizer")/COUNTIFS('Menu and cost - Russia'!$C:$C,"Appetizer"))*INDEX('Order Composition'!$B$2:$F$10,MATCH($B10,'Order Composition'!$B$2:$B$10,0),MATCH("Appetizer",'Order Composition'!$B$2:$F$2,0)),(SUMIFS('Menu and cost - Russia'!V:V,'Menu and cost - Russia'!$C:$C,"Entry")/COUNTIFS('Menu and cost - Russia'!$C:$C,"Entry"))*INDEX('Order Composition'!$B$2:$F$10,MATCH($B10,'Order Composition'!$B$2:$B$10,0),MATCH("Entry",'Order Composition'!$B$2:$F$2,0)),(SUMIFS('Menu and cost - Russia'!V:V,'Menu and cost - Russia'!$C:$C,"Dessert")/COUNTIFS('Menu and cost - Russia'!$C:$C,"Dessert"))*INDEX('Order Composition'!$B$2:$F$10,MATCH($B10,'Order Composition'!$B$2:$B$10,0),MATCH("Dessert",'Order Composition'!$B$2:$F$2,0)),(SUMIFS('Menu and cost - Russia'!V:V,'Menu and cost - Russia'!$C:$C,"Beverages")/COUNTIFS('Menu and cost - Russia'!$C:$C,"Beverages"))*INDEX('Order Composition'!$B$2:$F$10,MATCH($B10,'Order Composition'!$B$2:$B$10,0),MATCH("Beverages",'Order Composition'!$B$2:$F$2,0)))</f>
        <v>0.54563751190476284</v>
      </c>
      <c r="N10" s="17" t="s">
        <v>52</v>
      </c>
      <c r="O10" s="19">
        <v>1.2810739642857143</v>
      </c>
    </row>
    <row r="11" spans="2:15" x14ac:dyDescent="0.25">
      <c r="B11" s="1" t="s">
        <v>51</v>
      </c>
      <c r="C11" s="15">
        <f>SUM((SUMIFS('Menu and cost - Russia'!W:W,'Menu and cost - Russia'!$C:$C,"Appetizer")/COUNTIFS('Menu and cost - Russia'!$C:$C,"Appetizer"))*INDEX('Order Composition'!$B$2:$F$10,MATCH($B11,'Order Composition'!$B$2:$B$10,0),MATCH("Appetizer",'Order Composition'!$B$2:$F$2,0)),(SUMIFS('Menu and cost - Russia'!W:W,'Menu and cost - Russia'!$C:$C,"Entry")/COUNTIFS('Menu and cost - Russia'!$C:$C,"Entry"))*INDEX('Order Composition'!$B$2:$F$10,MATCH($B11,'Order Composition'!$B$2:$B$10,0),MATCH("Entry",'Order Composition'!$B$2:$F$2,0)),(SUMIFS('Menu and cost - Russia'!W:W,'Menu and cost - Russia'!$C:$C,"Dessert")/COUNTIFS('Menu and cost - Russia'!$C:$C,"Dessert"))*INDEX('Order Composition'!$B$2:$F$10,MATCH($B11,'Order Composition'!$B$2:$B$10,0),MATCH("Dessert",'Order Composition'!$B$2:$F$2,0)),(SUMIFS('Menu and cost - Russia'!W:W,'Menu and cost - Russia'!$C:$C,"Beverages")/COUNTIFS('Menu and cost - Russia'!$C:$C,"Beverages"))*INDEX('Order Composition'!$B$2:$F$10,MATCH($B11,'Order Composition'!$B$2:$B$10,0),MATCH("Beverages",'Order Composition'!$B$2:$F$2,0)))</f>
        <v>1.9645429999999999</v>
      </c>
      <c r="N11" s="17" t="s">
        <v>50</v>
      </c>
      <c r="O11" s="19">
        <v>0.54563751190476284</v>
      </c>
    </row>
    <row r="12" spans="2:15" x14ac:dyDescent="0.25">
      <c r="B12" s="1" t="s">
        <v>52</v>
      </c>
      <c r="C12" s="15">
        <f>SUM((SUMIFS('Menu and cost - Russia'!X:X,'Menu and cost - Russia'!$C:$C,"Appetizer")/COUNTIFS('Menu and cost - Russia'!$C:$C,"Appetizer"))*INDEX('Order Composition'!$B$2:$F$10,MATCH($B12,'Order Composition'!$B$2:$B$10,0),MATCH("Appetizer",'Order Composition'!$B$2:$F$2,0)),(SUMIFS('Menu and cost - Russia'!X:X,'Menu and cost - Russia'!$C:$C,"Entry")/COUNTIFS('Menu and cost - Russia'!$C:$C,"Entry"))*INDEX('Order Composition'!$B$2:$F$10,MATCH($B12,'Order Composition'!$B$2:$B$10,0),MATCH("Entry",'Order Composition'!$B$2:$F$2,0)),(SUMIFS('Menu and cost - Russia'!X:X,'Menu and cost - Russia'!$C:$C,"Dessert")/COUNTIFS('Menu and cost - Russia'!$C:$C,"Dessert"))*INDEX('Order Composition'!$B$2:$F$10,MATCH($B12,'Order Composition'!$B$2:$B$10,0),MATCH("Dessert",'Order Composition'!$B$2:$F$2,0)),(SUMIFS('Menu and cost - Russia'!X:X,'Menu and cost - Russia'!$C:$C,"Beverages")/COUNTIFS('Menu and cost - Russia'!$C:$C,"Beverages"))*INDEX('Order Composition'!$B$2:$F$10,MATCH($B12,'Order Composition'!$B$2:$B$10,0),MATCH("Beverages",'Order Composition'!$B$2:$F$2,0)))</f>
        <v>1.2810739642857143</v>
      </c>
      <c r="N12" s="17" t="s">
        <v>49</v>
      </c>
      <c r="O12" s="19">
        <v>-0.50237038095238207</v>
      </c>
    </row>
    <row r="13" spans="2:15" x14ac:dyDescent="0.25">
      <c r="B13" s="1" t="s">
        <v>53</v>
      </c>
      <c r="C13" s="15">
        <f>SUM((SUMIFS('Menu and cost - Russia'!Y:Y,'Menu and cost - Russia'!$C:$C,"Appetizer")/COUNTIFS('Menu and cost - Russia'!$C:$C,"Appetizer"))*INDEX('Order Composition'!$B$2:$F$10,MATCH($B13,'Order Composition'!$B$2:$B$10,0),MATCH("Appetizer",'Order Composition'!$B$2:$F$2,0)),(SUMIFS('Menu and cost - Russia'!Y:Y,'Menu and cost - Russia'!$C:$C,"Entry")/COUNTIFS('Menu and cost - Russia'!$C:$C,"Entry"))*INDEX('Order Composition'!$B$2:$F$10,MATCH($B13,'Order Composition'!$B$2:$B$10,0),MATCH("Entry",'Order Composition'!$B$2:$F$2,0)),(SUMIFS('Menu and cost - Russia'!Y:Y,'Menu and cost - Russia'!$C:$C,"Dessert")/COUNTIFS('Menu and cost - Russia'!$C:$C,"Dessert"))*INDEX('Order Composition'!$B$2:$F$10,MATCH($B13,'Order Composition'!$B$2:$B$10,0),MATCH("Dessert",'Order Composition'!$B$2:$F$2,0)),(SUMIFS('Menu and cost - Russia'!Y:Y,'Menu and cost - Russia'!$C:$C,"Beverages")/COUNTIFS('Menu and cost - Russia'!$C:$C,"Beverages"))*INDEX('Order Composition'!$B$2:$F$10,MATCH($B13,'Order Composition'!$B$2:$B$10,0),MATCH("Beverages",'Order Composition'!$B$2:$F$2,0)))</f>
        <v>4.8965553333333336</v>
      </c>
      <c r="N13" s="17" t="s">
        <v>58</v>
      </c>
      <c r="O13" s="18">
        <v>20.383811805555556</v>
      </c>
    </row>
    <row r="14" spans="2:15" x14ac:dyDescent="0.25">
      <c r="B14" s="1" t="s">
        <v>60</v>
      </c>
      <c r="C14" s="15">
        <f>SUM((SUMIFS('Menu and cost - Russia'!Q:Q,'Menu and cost - Russia'!$C:$C,"Appetizer")/COUNTIFS('Menu and cost - Russia'!$C:$C,"Appetizer"))*INDEX('Order Composition'!$B$2:$F$11,MATCH($B14,'Order Composition'!$B$2:$B$11,0),MATCH("Appetizer",'Order Composition'!$B$2:$F$2,0)),(SUMIFS('Menu and cost - Russia'!Q:Q,'Menu and cost - Russia'!$C:$C,"Entry")/COUNTIFS('Menu and cost - Russia'!$C:$C,"Entry"))*INDEX('Order Composition'!$B$2:$F$11,MATCH($B14,'Order Composition'!$B$2:$B$11,0),MATCH("Entry",'Order Composition'!$B$2:$F$2,0)),(SUMIFS('Menu and cost - Russia'!Q:Q,'Menu and cost - Russia'!$C:$C,"Dessert")/COUNTIFS('Menu and cost - Russia'!$C:$C,"Dessert"))*INDEX('Order Composition'!$B$2:$F$11,MATCH($B14,'Order Composition'!$B$2:$B$11,0),MATCH("Dessert",'Order Composition'!$B$2:$F$2,0)),(SUMIFS('Menu and cost - Russia'!Q:Q,'Menu and cost - Russia'!$C:$C,"Beverages")/COUNTIFS('Menu and cost - Russia'!$C:$C,"Beverages"))*INDEX('Order Composition'!$B$2:$F$11,MATCH($B14,'Order Composition'!$B$2:$B$11,0),MATCH("Beverages",'Order Composition'!$B$2:$F$2,0)))</f>
        <v>3.6038000000000001</v>
      </c>
    </row>
  </sheetData>
  <mergeCells count="1">
    <mergeCell ref="B3:C3"/>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0469-074B-4A81-B6BA-40AB24211564}">
  <dimension ref="A1:B10"/>
  <sheetViews>
    <sheetView workbookViewId="0">
      <selection activeCell="L10" sqref="L10"/>
    </sheetView>
  </sheetViews>
  <sheetFormatPr defaultRowHeight="15.75" x14ac:dyDescent="0.25"/>
  <cols>
    <col min="1" max="1" width="12.25" bestFit="1" customWidth="1"/>
    <col min="2" max="2" width="16.625" bestFit="1" customWidth="1"/>
    <col min="5" max="5" width="12.25" bestFit="1" customWidth="1"/>
    <col min="6" max="6" width="16.625" bestFit="1" customWidth="1"/>
  </cols>
  <sheetData>
    <row r="1" spans="1:2" x14ac:dyDescent="0.25">
      <c r="A1" s="16" t="s">
        <v>57</v>
      </c>
      <c r="B1" t="s">
        <v>83</v>
      </c>
    </row>
    <row r="2" spans="1:2" x14ac:dyDescent="0.25">
      <c r="A2" s="17" t="s">
        <v>46</v>
      </c>
      <c r="B2" s="18">
        <v>899908</v>
      </c>
    </row>
    <row r="3" spans="1:2" x14ac:dyDescent="0.25">
      <c r="A3" s="17" t="s">
        <v>51</v>
      </c>
      <c r="B3" s="18">
        <v>875694</v>
      </c>
    </row>
    <row r="4" spans="1:2" x14ac:dyDescent="0.25">
      <c r="A4" s="17" t="s">
        <v>53</v>
      </c>
      <c r="B4" s="18">
        <v>654378</v>
      </c>
    </row>
    <row r="5" spans="1:2" x14ac:dyDescent="0.25">
      <c r="A5" s="17" t="s">
        <v>49</v>
      </c>
      <c r="B5" s="18">
        <v>653963</v>
      </c>
    </row>
    <row r="6" spans="1:2" x14ac:dyDescent="0.25">
      <c r="A6" s="17" t="s">
        <v>50</v>
      </c>
      <c r="B6" s="18">
        <v>467103</v>
      </c>
    </row>
    <row r="7" spans="1:2" x14ac:dyDescent="0.25">
      <c r="A7" s="17" t="s">
        <v>48</v>
      </c>
      <c r="B7" s="18">
        <v>381386</v>
      </c>
    </row>
    <row r="8" spans="1:2" x14ac:dyDescent="0.25">
      <c r="A8" s="17" t="s">
        <v>47</v>
      </c>
      <c r="B8" s="18">
        <v>304445</v>
      </c>
    </row>
    <row r="9" spans="1:2" x14ac:dyDescent="0.25">
      <c r="A9" s="17" t="s">
        <v>52</v>
      </c>
      <c r="B9" s="18">
        <v>208889</v>
      </c>
    </row>
    <row r="10" spans="1:2" x14ac:dyDescent="0.25">
      <c r="A10" s="17" t="s">
        <v>58</v>
      </c>
      <c r="B10" s="18">
        <v>4445766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30D9B-1168-4E25-8B0E-BBCDBE703985}">
  <dimension ref="A1:B9"/>
  <sheetViews>
    <sheetView workbookViewId="0">
      <selection activeCell="M6" sqref="M6"/>
    </sheetView>
  </sheetViews>
  <sheetFormatPr defaultRowHeight="15.75" x14ac:dyDescent="0.25"/>
  <cols>
    <col min="1" max="1" width="12.25" bestFit="1" customWidth="1"/>
    <col min="2" max="2" width="19.75" bestFit="1" customWidth="1"/>
    <col min="5" max="5" width="12.25" bestFit="1" customWidth="1"/>
    <col min="6" max="6" width="19.75" bestFit="1" customWidth="1"/>
  </cols>
  <sheetData>
    <row r="1" spans="1:2" x14ac:dyDescent="0.25">
      <c r="A1" s="16" t="s">
        <v>57</v>
      </c>
      <c r="B1" t="s">
        <v>85</v>
      </c>
    </row>
    <row r="2" spans="1:2" x14ac:dyDescent="0.25">
      <c r="A2" s="17" t="s">
        <v>47</v>
      </c>
      <c r="B2" s="18">
        <v>169</v>
      </c>
    </row>
    <row r="3" spans="1:2" x14ac:dyDescent="0.25">
      <c r="A3" s="17" t="s">
        <v>49</v>
      </c>
      <c r="B3" s="18">
        <v>114</v>
      </c>
    </row>
    <row r="4" spans="1:2" x14ac:dyDescent="0.25">
      <c r="A4" s="17" t="s">
        <v>50</v>
      </c>
      <c r="B4" s="18">
        <v>99</v>
      </c>
    </row>
    <row r="5" spans="1:2" x14ac:dyDescent="0.25">
      <c r="A5" s="17" t="s">
        <v>46</v>
      </c>
      <c r="B5" s="18">
        <v>91</v>
      </c>
    </row>
    <row r="6" spans="1:2" x14ac:dyDescent="0.25">
      <c r="A6" s="17" t="s">
        <v>53</v>
      </c>
      <c r="B6" s="18">
        <v>77</v>
      </c>
    </row>
    <row r="7" spans="1:2" x14ac:dyDescent="0.25">
      <c r="A7" s="17" t="s">
        <v>52</v>
      </c>
      <c r="B7" s="18">
        <v>76</v>
      </c>
    </row>
    <row r="8" spans="1:2" x14ac:dyDescent="0.25">
      <c r="A8" s="17" t="s">
        <v>48</v>
      </c>
      <c r="B8" s="18">
        <v>62</v>
      </c>
    </row>
    <row r="9" spans="1:2" x14ac:dyDescent="0.25">
      <c r="A9" s="17" t="s">
        <v>58</v>
      </c>
      <c r="B9" s="18">
        <v>688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A79F0-6C24-4DB6-91A1-7119FA0D5AA2}">
  <dimension ref="A1:C12"/>
  <sheetViews>
    <sheetView workbookViewId="0">
      <selection activeCell="D10" sqref="D10"/>
    </sheetView>
  </sheetViews>
  <sheetFormatPr defaultRowHeight="15.75" x14ac:dyDescent="0.25"/>
  <sheetData>
    <row r="1" spans="1:3" x14ac:dyDescent="0.25">
      <c r="A1" t="s">
        <v>61</v>
      </c>
      <c r="B1" t="s">
        <v>62</v>
      </c>
      <c r="C1" t="s">
        <v>63</v>
      </c>
    </row>
    <row r="2" spans="1:3" x14ac:dyDescent="0.25">
      <c r="A2" t="s">
        <v>53</v>
      </c>
      <c r="B2">
        <v>97.6</v>
      </c>
      <c r="C2">
        <v>18</v>
      </c>
    </row>
    <row r="3" spans="1:3" x14ac:dyDescent="0.25">
      <c r="A3" t="s">
        <v>70</v>
      </c>
      <c r="B3">
        <v>96.2</v>
      </c>
      <c r="C3">
        <v>10</v>
      </c>
    </row>
    <row r="4" spans="1:3" x14ac:dyDescent="0.25">
      <c r="A4" t="s">
        <v>69</v>
      </c>
      <c r="B4">
        <v>96.1</v>
      </c>
      <c r="C4">
        <v>9</v>
      </c>
    </row>
    <row r="5" spans="1:3" x14ac:dyDescent="0.25">
      <c r="A5" t="s">
        <v>50</v>
      </c>
      <c r="B5">
        <v>95.4</v>
      </c>
      <c r="C5">
        <v>8</v>
      </c>
    </row>
    <row r="6" spans="1:3" x14ac:dyDescent="0.25">
      <c r="A6" t="s">
        <v>68</v>
      </c>
      <c r="B6">
        <v>95.2</v>
      </c>
      <c r="C6">
        <v>7</v>
      </c>
    </row>
    <row r="7" spans="1:3" x14ac:dyDescent="0.25">
      <c r="A7" t="s">
        <v>67</v>
      </c>
      <c r="B7">
        <v>95.1</v>
      </c>
      <c r="C7">
        <v>6</v>
      </c>
    </row>
    <row r="8" spans="1:3" x14ac:dyDescent="0.25">
      <c r="A8" t="s">
        <v>66</v>
      </c>
      <c r="B8">
        <v>94.7</v>
      </c>
      <c r="C8">
        <v>5</v>
      </c>
    </row>
    <row r="9" spans="1:3" x14ac:dyDescent="0.25">
      <c r="A9" t="s">
        <v>65</v>
      </c>
      <c r="B9">
        <v>94.6</v>
      </c>
      <c r="C9">
        <v>3</v>
      </c>
    </row>
    <row r="10" spans="1:3" x14ac:dyDescent="0.25">
      <c r="A10" t="s">
        <v>48</v>
      </c>
      <c r="B10">
        <v>94.6</v>
      </c>
      <c r="C10">
        <v>4</v>
      </c>
    </row>
    <row r="11" spans="1:3" x14ac:dyDescent="0.25">
      <c r="A11" t="s">
        <v>64</v>
      </c>
      <c r="B11">
        <v>94.4</v>
      </c>
      <c r="C11">
        <v>2</v>
      </c>
    </row>
    <row r="12" spans="1:3" x14ac:dyDescent="0.25">
      <c r="A12" t="s">
        <v>47</v>
      </c>
      <c r="B12">
        <v>94</v>
      </c>
      <c r="C12">
        <v>1</v>
      </c>
    </row>
  </sheetData>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Inputs --&gt;</vt:lpstr>
      <vt:lpstr>Menu and cost - Russia</vt:lpstr>
      <vt:lpstr>Menu and cost by US cities</vt:lpstr>
      <vt:lpstr>COGS</vt:lpstr>
      <vt:lpstr>Order Composition</vt:lpstr>
      <vt:lpstr>Solution --&gt;</vt:lpstr>
      <vt:lpstr>Population</vt:lpstr>
      <vt:lpstr>Number_Of_Restaurants</vt:lpstr>
      <vt:lpstr>Cost_Index</vt:lpstr>
      <vt:lpstr>Crime_Rate</vt:lpstr>
      <vt:lpstr>Income_Rate</vt:lpstr>
      <vt:lpstr>Poverty</vt:lpstr>
      <vt:lpstr>Unemployment</vt:lpstr>
      <vt:lpstr>Price_To_Rent</vt:lpstr>
      <vt:lpstr>City_Rate</vt:lpstr>
      <vt:lpstr>Solution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Lisitsyn, Fedor</dc:creator>
  <cp:lastModifiedBy>Christy</cp:lastModifiedBy>
  <dcterms:created xsi:type="dcterms:W3CDTF">2021-10-21T16:13:53Z</dcterms:created>
  <dcterms:modified xsi:type="dcterms:W3CDTF">2023-05-08T09:13:41Z</dcterms:modified>
</cp:coreProperties>
</file>