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A0CC4C6-75A2-4BE7-B635-4B1CFD3F6FCC}" xr6:coauthVersionLast="47" xr6:coauthVersionMax="47" xr10:uidLastSave="{00000000-0000-0000-0000-000000000000}"/>
  <bookViews>
    <workbookView xWindow="-90" yWindow="-90" windowWidth="19380" windowHeight="11460" xr2:uid="{92CD68B5-D7BE-4CCC-8EAE-F988939AF8B0}"/>
  </bookViews>
  <sheets>
    <sheet name="Submissions" sheetId="1" r:id="rId1"/>
    <sheet name="Dashboard" sheetId="2" r:id="rId2"/>
    <sheet name="Dashboard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C20" i="1"/>
  <c r="E20" i="1" s="1"/>
  <c r="F20" i="1"/>
  <c r="G20" i="1"/>
  <c r="H20" i="1"/>
  <c r="J20" i="1"/>
  <c r="K20" i="1"/>
  <c r="L20" i="1"/>
  <c r="L18" i="1"/>
  <c r="L19" i="1"/>
  <c r="K19" i="1"/>
  <c r="J19" i="1"/>
  <c r="H19" i="1"/>
  <c r="G19" i="1"/>
  <c r="F19" i="1"/>
  <c r="C19" i="1"/>
  <c r="E19" i="1" s="1"/>
  <c r="C18" i="1"/>
  <c r="E18" i="1" s="1"/>
  <c r="F18" i="1"/>
  <c r="G18" i="1"/>
  <c r="I18" i="1"/>
  <c r="B7" i="3"/>
  <c r="E12" i="3"/>
  <c r="E13" i="3"/>
  <c r="E14" i="3"/>
  <c r="E15" i="3"/>
  <c r="E16" i="3"/>
  <c r="E17" i="3"/>
  <c r="E8" i="3"/>
  <c r="E9" i="3"/>
  <c r="E10" i="3"/>
  <c r="E11" i="3"/>
  <c r="D3" i="3" a="1"/>
  <c r="D3" i="3" s="1"/>
  <c r="C17" i="1"/>
  <c r="E6" i="3" l="1"/>
  <c r="E3" i="3" l="1"/>
  <c r="E4" i="3"/>
  <c r="E5" i="3"/>
  <c r="E7" i="3"/>
  <c r="B3" i="3"/>
  <c r="B4" i="3"/>
  <c r="B5" i="3"/>
  <c r="B6" i="3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3" i="1" s="1"/>
  <c r="I3" i="1"/>
  <c r="N1" i="2" l="1"/>
  <c r="N8" i="2" s="1"/>
  <c r="L3" i="1"/>
  <c r="K3" i="1"/>
  <c r="J3" i="1"/>
  <c r="H3" i="1"/>
  <c r="B18" i="3" s="1"/>
  <c r="G3" i="1"/>
  <c r="F3" i="1"/>
  <c r="B15" i="3" l="1"/>
  <c r="B13" i="3"/>
  <c r="B16" i="3"/>
  <c r="B14" i="3"/>
  <c r="B17" i="3"/>
  <c r="B11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<sst xmlns="http://schemas.openxmlformats.org/spreadsheetml/2006/main" count="175" uniqueCount="90">
  <si>
    <t>EPIC THEATRES OF PALM COAST EMAIL SUBMISSIONS</t>
  </si>
  <si>
    <t>Original Text</t>
  </si>
  <si>
    <t>Received</t>
  </si>
  <si>
    <t>Date1</t>
  </si>
  <si>
    <t>Date2</t>
  </si>
  <si>
    <t>Date of Submission</t>
  </si>
  <si>
    <t>Name</t>
  </si>
  <si>
    <t>Email</t>
  </si>
  <si>
    <t>Reason</t>
  </si>
  <si>
    <t>Location</t>
  </si>
  <si>
    <t>Phone</t>
  </si>
  <si>
    <t>Booking Number</t>
  </si>
  <si>
    <t>Comments</t>
  </si>
  <si>
    <t>Status</t>
  </si>
  <si>
    <t>Notes</t>
  </si>
  <si>
    <t>Manager</t>
  </si>
  <si>
    <t>New Contact Submission
NameChrisEmailchrisjoseph0204@gmail.comReason for ContactReward CardLocationPalm
Coast, FloridaPhone Number(386) 2648472Booking Number202020202CommentsFinal demo
testVerified</t>
  </si>
  <si>
    <t>2025-01-03T19:45:32+00:00</t>
  </si>
  <si>
    <t>Completed</t>
  </si>
  <si>
    <t>Demo completed. Test Successful.</t>
  </si>
  <si>
    <t>CJ</t>
  </si>
  <si>
    <t>AA</t>
  </si>
  <si>
    <t>12-29-2024, 4:23:21 PM</t>
  </si>
  <si>
    <t>Diane Jones &amp; Karen Oehling</t>
  </si>
  <si>
    <t>djones028@att.net</t>
  </si>
  <si>
    <t>Multi-Charge</t>
  </si>
  <si>
    <t>Palm
Coast, Florida</t>
  </si>
  <si>
    <t>Charged $619.50. Card - 7994</t>
  </si>
  <si>
    <t>Tried to follow-up twice, hasn't picked up. Left a message for her to call us back if the charges havent dropped. Marked as done.</t>
  </si>
  <si>
    <t>In progress</t>
  </si>
  <si>
    <t>Tracy Davis</t>
  </si>
  <si>
    <t>Charged $225. Card - 2570</t>
  </si>
  <si>
    <t>Tried to follow-up twice, hasn't picked up. Left a message for him to call us back if the charges havent dropped. Marked as done.</t>
  </si>
  <si>
    <t>Escalated</t>
  </si>
  <si>
    <t>Denise Williams</t>
  </si>
  <si>
    <t>Charged $85.75. Card - 2261</t>
  </si>
  <si>
    <t>Charges Dropped</t>
  </si>
  <si>
    <t>Not started</t>
  </si>
  <si>
    <t>Susan Pickitch</t>
  </si>
  <si>
    <t>Charged $34.25. Card - 2927</t>
  </si>
  <si>
    <t>Still has not dropped after a week. Need to get accounting on this. - CJ</t>
  </si>
  <si>
    <t>MT</t>
  </si>
  <si>
    <t>Adam Vachon</t>
  </si>
  <si>
    <t>Charged $310.50, Card - 8021</t>
  </si>
  <si>
    <t>Heather Vachon</t>
  </si>
  <si>
    <t>Charged $222, Card - 4365</t>
  </si>
  <si>
    <t>Robert Bolton</t>
  </si>
  <si>
    <t>Charged $541.50, Card - 4134</t>
  </si>
  <si>
    <t>Jerzy Maciolek</t>
  </si>
  <si>
    <t>Charged $76.50, Card - 4314</t>
  </si>
  <si>
    <t>Phil Simpson</t>
  </si>
  <si>
    <t>Charged $527, Card - 8516</t>
  </si>
  <si>
    <t>Charges Dropped. Printed Vouchers in office for pickup.</t>
  </si>
  <si>
    <t>Mallory and Brandon Gambill</t>
  </si>
  <si>
    <t>Charged $763.25, Card - 7545</t>
  </si>
  <si>
    <t>Amy Hendrickson</t>
  </si>
  <si>
    <t>Charged $860.25, Card - 4478</t>
  </si>
  <si>
    <t>Joe Rogers</t>
  </si>
  <si>
    <t>Charged $43.50, Card - 4296</t>
  </si>
  <si>
    <t>Still hasn't gotten dropped. Need to get corporate.</t>
  </si>
  <si>
    <t>Kimberly Bruton</t>
  </si>
  <si>
    <t>Charges Dropped. Voucher Printed.</t>
  </si>
  <si>
    <t>01-05-2025, 3:01:19 PM</t>
  </si>
  <si>
    <t>Michael B</t>
  </si>
  <si>
    <t>mbereza@yahoo.com</t>
  </si>
  <si>
    <t>(386) 2648501</t>
  </si>
  <si>
    <t>Double Charged</t>
  </si>
  <si>
    <t>Refund processed, cash</t>
  </si>
  <si>
    <t>JB</t>
  </si>
  <si>
    <t xml:space="preserve">New Contact Submission
NameJessalyn PickardEmailJesspickard27@gmail.comReason for
ContactOtherLocationPalm Coast, FloridaPhone Number(386) 9860773Booking
NumberPAL00221534CommentsTerrible experience. No staff authority whatsoever.
Went to see Mufasa and there were children running around everywhere for the
whole film. A group of about 6 teenagers movie hopping and disrupting the
theater. It was hard to even watch the movie. I won’t be coming back, this
theater has turned to trashVerified
 </t>
  </si>
  <si>
    <t>2025-01-06T03:15:14+00:00</t>
  </si>
  <si>
    <t>Complaint</t>
  </si>
  <si>
    <t>(386) 9860773</t>
  </si>
  <si>
    <t>PAL00221534</t>
  </si>
  <si>
    <t>I was dealing with a couple hooking up in another theater when someone complained right at the end of the Mufasa. A bunch of young kids were playing on the floor as the movie ended. I went in right after someone complained so it was too late. I gave vouchers to whoever asked. Will reach out to offer vouchers to these guests also.</t>
  </si>
  <si>
    <t xml:space="preserve">New Contact Submission
NamedEmailepicofpalmcoast@gmail.comReason for ContactOtherLocationPalm Coast,
FloridaPhone Number(386) 2069790Booking Number123456789CommentstestVerified
 </t>
  </si>
  <si>
    <t>2025-01-07T16:43:08+00:00</t>
  </si>
  <si>
    <t xml:space="preserve">New Contact Submission
NameAlmaEmailbevacquaReason for ContactOtherLocationPalm Coast, FloridaPhone
Number(386) 2378231Booking Number0CommentsGood morning, '
This is my second email after about 4 phone calls and one visit to the Palm
Coast location. I am trying to book a field trip for our 3rd grade students at
Belle Terre Elementary school.
A teacher from my school spoke to the manager at the Palm Coast location. The
manager said she would call her back and she never did.
I would appreciate if someone could get back to me. 386-237-8231.
Verified
 </t>
  </si>
  <si>
    <t>2025-01-09T13:37:10+00:00</t>
  </si>
  <si>
    <t>Overall Status Count</t>
  </si>
  <si>
    <t>Manager Numbers</t>
  </si>
  <si>
    <t>Count</t>
  </si>
  <si>
    <t>New</t>
  </si>
  <si>
    <t>Submission Reasons</t>
  </si>
  <si>
    <t>Gift Card</t>
  </si>
  <si>
    <t>Reward Card</t>
  </si>
  <si>
    <t>Internet Ticket Refunds</t>
  </si>
  <si>
    <t>Donations</t>
  </si>
  <si>
    <t>Rental Inquiry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</si>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</sst>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0" tint="-4.9989318521683403E-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color theme="0"/>
      <name val="Eras Light ITC"/>
      <family val="2"/>
    </font>
    <font>
      <b/>
      <sz val="80"/>
      <color theme="0"/>
      <name val="Eras Medium ITC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0" borderId="0" xfId="0" applyFont="1"/>
    <xf numFmtId="0" fontId="5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6" fillId="4" borderId="0" xfId="0" applyFont="1" applyFill="1"/>
    <xf numFmtId="0" fontId="6" fillId="0" borderId="0" xfId="0" applyFont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23">
    <dxf>
      <font>
        <color theme="6" tint="0.59996337778862885"/>
      </font>
    </dxf>
    <dxf>
      <font>
        <color rgb="FFFFFF6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1D1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family val="2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font>
        <b val="0"/>
      </font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family val="2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colors>
    <mruColors>
      <color rgb="FFFFFF66"/>
      <color rgb="FFFF5050"/>
      <color rgb="FFFFFF9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Current Submission Statuses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'Dashboard Data'!$B$2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63-4AE6-B4FD-404DAB80BD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63-4AE6-B4FD-404DAB80BD04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63-4AE6-B4FD-404DAB80BD04}"/>
              </c:ext>
            </c:extLst>
          </c:dPt>
          <c:dPt>
            <c:idx val="3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63-4AE6-B4FD-404DAB80BD04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863-4AE6-B4FD-404DAB80BD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'Dashboard Data'!$A$3:$A$7</c:f>
              <c:strCache>
                <c:ptCount val="5"/>
                <c:pt idx="0">
                  <c:v>Completed</c:v>
                </c:pt>
                <c:pt idx="1">
                  <c:v>In progress</c:v>
                </c:pt>
                <c:pt idx="2">
                  <c:v>Escalated</c:v>
                </c:pt>
                <c:pt idx="3">
                  <c:v>Not started</c:v>
                </c:pt>
                <c:pt idx="4">
                  <c:v>New</c:v>
                </c:pt>
              </c:strCache>
            </c:strRef>
          </c:cat>
          <c:val>
            <c:numRef>
              <c:f>'Dashboard Data'!$B$3:$B$7</c:f>
              <c:numCache>
                <c:formatCode>General</c:formatCode>
                <c:ptCount val="5"/>
                <c:pt idx="0">
                  <c:v>14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3-4AE6-B4FD-404DAB80BD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Manager</a:t>
            </a:r>
            <a:r>
              <a:rPr lang="en-US" b="1" baseline="0">
                <a:solidFill>
                  <a:schemeClr val="bg1"/>
                </a:solidFill>
              </a:rPr>
              <a:t> Task Counts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Data'!$E$2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59-405A-8C45-FDA79D20C8B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59-405A-8C45-FDA79D20C8B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66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59-405A-8C45-FDA79D20C8B0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59-405A-8C45-FDA79D20C8B0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59-405A-8C45-FDA79D20C8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Data'!$D$3:$D$8</c:f>
              <c:strCache>
                <c:ptCount val="4"/>
                <c:pt idx="0">
                  <c:v>CJ</c:v>
                </c:pt>
                <c:pt idx="1">
                  <c:v>MT</c:v>
                </c:pt>
                <c:pt idx="2">
                  <c:v>JB</c:v>
                </c:pt>
                <c:pt idx="3">
                  <c:v>0</c:v>
                </c:pt>
              </c:strCache>
            </c:strRef>
          </c:cat>
          <c:val>
            <c:numRef>
              <c:f>'Dashboard Data'!$E$3:$E$8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9-405A-8C45-FDA79D20C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1490248"/>
        <c:axId val="921491688"/>
      </c:barChart>
      <c:catAx>
        <c:axId val="92149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91688"/>
        <c:crosses val="autoZero"/>
        <c:auto val="1"/>
        <c:lblAlgn val="ctr"/>
        <c:lblOffset val="100"/>
        <c:noMultiLvlLbl val="0"/>
      </c:catAx>
      <c:valAx>
        <c:axId val="9214916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2149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Submission</a:t>
            </a:r>
            <a:r>
              <a:rPr lang="en-US" b="1" baseline="0">
                <a:solidFill>
                  <a:schemeClr val="bg1"/>
                </a:solidFill>
              </a:rPr>
              <a:t> Reasons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 Data'!$B$10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FF66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0-4666-9257-D607B3B441C9}"/>
              </c:ext>
            </c:extLst>
          </c:dPt>
          <c:dPt>
            <c:idx val="2"/>
            <c:invertIfNegative val="0"/>
            <c:bubble3D val="0"/>
            <c:spPr>
              <a:solidFill>
                <a:srgbClr val="FF5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AA0-4666-9257-D607B3B441C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0-4666-9257-D607B3B441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AA0-4666-9257-D607B3B441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AA0-4666-9257-D607B3B441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0-4666-9257-D607B3B441C9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3A-454D-BE92-768AB30289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Data'!$A$11:$A$18</c:f>
              <c:strCache>
                <c:ptCount val="8"/>
                <c:pt idx="0">
                  <c:v>Gift Card</c:v>
                </c:pt>
                <c:pt idx="1">
                  <c:v>Reward Card</c:v>
                </c:pt>
                <c:pt idx="2">
                  <c:v>Internet Ticket Refunds</c:v>
                </c:pt>
                <c:pt idx="3">
                  <c:v>Donations</c:v>
                </c:pt>
                <c:pt idx="4">
                  <c:v>Multi-Charge</c:v>
                </c:pt>
                <c:pt idx="5">
                  <c:v>Rental Inquiry</c:v>
                </c:pt>
                <c:pt idx="6">
                  <c:v>Other</c:v>
                </c:pt>
                <c:pt idx="7">
                  <c:v>Complaint</c:v>
                </c:pt>
              </c:strCache>
            </c:strRef>
          </c:cat>
          <c:val>
            <c:numRef>
              <c:f>'Dashboard Data'!$B$11:$B$18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0-4666-9257-D607B3B441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22101192"/>
        <c:axId val="822098672"/>
      </c:barChart>
      <c:catAx>
        <c:axId val="822101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98672"/>
        <c:crosses val="autoZero"/>
        <c:auto val="1"/>
        <c:lblAlgn val="ctr"/>
        <c:lblOffset val="100"/>
        <c:noMultiLvlLbl val="0"/>
      </c:catAx>
      <c:valAx>
        <c:axId val="8220986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210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fif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15362</xdr:colOff>
      <xdr:row>0</xdr:row>
      <xdr:rowOff>39736</xdr:rowOff>
    </xdr:from>
    <xdr:to>
      <xdr:col>13</xdr:col>
      <xdr:colOff>7681</xdr:colOff>
      <xdr:row>23</xdr:row>
      <xdr:rowOff>176673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7D6B33-2D6E-2B51-28DC-790802526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362" y="39736"/>
          <a:ext cx="7881170" cy="455377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7681</xdr:rowOff>
    </xdr:from>
    <xdr:to>
      <xdr:col>5</xdr:col>
      <xdr:colOff>491613</xdr:colOff>
      <xdr:row>11</xdr:row>
      <xdr:rowOff>30726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CDE92-CE31-2758-06C0-22B1BDD1D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0</xdr:row>
      <xdr:rowOff>0</xdr:rowOff>
    </xdr:from>
    <xdr:to>
      <xdr:col>12</xdr:col>
      <xdr:colOff>599153</xdr:colOff>
      <xdr:row>11</xdr:row>
      <xdr:rowOff>32569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F9F19-D422-E8AE-9A3E-2EFA33823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11</xdr:row>
      <xdr:rowOff>38407</xdr:rowOff>
    </xdr:from>
    <xdr:to>
      <xdr:col>12</xdr:col>
      <xdr:colOff>599153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37E19B-3778-1C2F-07C7-A77214B60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115220</xdr:colOff>
      <xdr:row>13</xdr:row>
      <xdr:rowOff>145947</xdr:rowOff>
    </xdr:from>
    <xdr:to>
      <xdr:col>16</xdr:col>
      <xdr:colOff>437841</xdr:colOff>
      <xdr:row>19</xdr:row>
      <xdr:rowOff>92177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1AC898-5D23-3B75-38C4-5000FC118E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580" b="26165"/>
        <a:stretch/>
      </xdr:blipFill>
      <xdr:spPr>
        <a:xfrm>
          <a:off x="8004071" y="2642419"/>
          <a:ext cx="2143125" cy="10984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000DD-4CF8-4539-A612-680E1497DBE9}" name="Table1" displayName="Table1" ref="A2:O20" totalsRowShown="0" headerRowDxfId="22" dataDxfId="21">
  <autoFilter ref="A2:O20" xr:uid="{331000DD-4CF8-4539-A612-680E1497DBE9}"/>
  <tableColumns count="15">
    <tableColumn id="10" xr3:uid="{F981CBB4-F181-49D5-B9D2-1A3E7D7CB9C2}" name="Original Text" dataDxfId="20"/>
    <tableColumn id="11" xr3:uid="{CC1A4164-DA68-4D78-BEF9-550D76F19C36}" name="Received" dataDxfId="19"/>
    <tableColumn id="12" xr3:uid="{2C7D5822-BCCD-4422-BD41-18283791CD8F}" name="Date1" dataDxfId="18">
      <calculatedColumnFormula>SUBSTITUTE(MID(Table1[[#This Row],[Received]], 1, 19), "T", " ")</calculatedColumnFormula>
    </tableColumn>
    <tableColumn id="15" xr3:uid="{05F820FD-6499-4788-B7B0-8026BAE1B65F}" name="Date2" dataDxfId="17"/>
    <tableColumn id="13" xr3:uid="{7345011F-ADAA-4192-9E55-7175F9843854}" name="Date of Submission" dataDxfId="16">
      <calculatedColumnFormula>TEXT(Table1[[#This Row],[Date1]] - TIME(5, 0, 0), "MM-DD-YYYY, hh:mm:ss AM/PM")</calculatedColumnFormula>
    </tableColumn>
    <tableColumn id="1" xr3:uid="{42371EAB-025B-4E39-BA9B-3482AD4991AB}" name="Name" dataDxfId="15">
      <calculatedColumnFormula>TRIM(_xlfn.TEXTBEFORE(MID(Table1[[#This Row],[Original Text]], SEARCH("Name", Table1[[#This Row],[Original Text]]) + LEN("Name"), LEN(Table1[[#This Row],[Original Text]])),"Email"))</calculatedColumnFormula>
    </tableColumn>
    <tableColumn id="2" xr3:uid="{F3DF0473-F29B-4CDD-AA17-60B704DCA9B1}" name="Email" dataDxfId="14">
      <calculatedColumnFormula>TRIM(_xlfn.TEXTBEFORE(MID(Table1[[#This Row],[Original Text]], SEARCH("Email", Table1[[#This Row],[Original Text]]) + LEN("Email"), LEN(Table1[[#This Row],[Original Text]])),"Reason"))</calculatedColumnFormula>
    </tableColumn>
    <tableColumn id="3" xr3:uid="{77B76AF3-0FFF-4D6A-89CC-7EE130319E8D}" name="Reason" dataDxfId="13">
      <calculatedColumnFormula>TRIM(_xlfn.TEXTBEFORE(MID(Table1[[#This Row],[Original Text]], SEARCH("Reason for Contact", Table1[[#This Row],[Original Text]]) + LEN("Reason for Contact"), LEN(Table1[[#This Row],[Original Text]])),"Location"))</calculatedColumnFormula>
    </tableColumn>
    <tableColumn id="4" xr3:uid="{EDACA176-C408-4814-8E95-FBB8C170F53A}" name="Location" dataDxfId="12">
      <calculatedColumnFormula>TRIM(_xlfn.TEXTBEFORE(MID(Table1[[#This Row],[Original Text]], SEARCH("Location", Table1[[#This Row],[Original Text]]) + LEN("Location"), LEN(Table1[[#This Row],[Original Text]])),"Phone Number"))</calculatedColumnFormula>
    </tableColumn>
    <tableColumn id="5" xr3:uid="{5DBBCCA8-8887-4EE9-8B0B-A24569B92636}" name="Phone" dataDxfId="11">
      <calculatedColumnFormula>TRIM(_xlfn.TEXTBEFORE(MID(Table1[[#This Row],[Original Text]], SEARCH("Phone Number", Table1[[#This Row],[Original Text]]) + LEN("Phone Number"), LEN(Table1[[#This Row],[Original Text]])),"Booking Number"))</calculatedColumnFormula>
    </tableColumn>
    <tableColumn id="6" xr3:uid="{77D77CEC-6F79-4BF4-937C-4619FAD5D2BA}" name="Booking Number" dataDxfId="10">
      <calculatedColumnFormula>TRIM(_xlfn.TEXTBEFORE(MID(Table1[[#This Row],[Original Text]], SEARCH("Booking Number", Table1[[#This Row],[Original Text]]) + LEN("Booking Number"), LEN(Table1[[#This Row],[Original Text]])),"Comments"))</calculatedColumnFormula>
    </tableColumn>
    <tableColumn id="7" xr3:uid="{D8A6B347-658B-4FBB-8C58-212B27D5852F}" name="Comments" dataDxfId="9">
      <calculatedColumnFormula>TRIM(_xlfn.TEXTBEFORE(MID(Table1[[#This Row],[Original Text]], SEARCH("Comments", Table1[[#This Row],[Original Text]]) + LEN("Comments"), LEN(Table1[[#This Row],[Original Text]])),"Verified"))</calculatedColumnFormula>
    </tableColumn>
    <tableColumn id="8" xr3:uid="{70C5EB34-3FF8-45CC-BD5B-631ECAB2391E}" name="Status" dataDxfId="8"/>
    <tableColumn id="9" xr3:uid="{A93FBB90-1D3C-4EA7-B493-548847FE2BBB}" name="Notes" dataDxfId="7"/>
    <tableColumn id="18" xr3:uid="{AB26BD82-5777-4BB7-9392-72D80BA71C4F}" name="Manager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3C5-231E-44B1-95C8-92BA3F6A2815}">
  <dimension ref="A1:R20"/>
  <sheetViews>
    <sheetView tabSelected="1" topLeftCell="E20" zoomScale="95" zoomScaleNormal="95" workbookViewId="0">
      <selection activeCell="N22" sqref="N22"/>
    </sheetView>
  </sheetViews>
  <sheetFormatPr defaultColWidth="9.1328125" defaultRowHeight="14.75" x14ac:dyDescent="0.75"/>
  <cols>
    <col min="1" max="1" width="40.54296875" style="3" hidden="1" customWidth="1"/>
    <col min="2" max="2" width="24.54296875" style="3" hidden="1" customWidth="1"/>
    <col min="3" max="3" width="2.26953125" style="3" hidden="1" customWidth="1"/>
    <col min="4" max="4" width="31.86328125" style="3" hidden="1" customWidth="1"/>
    <col min="5" max="5" width="22" style="3" customWidth="1"/>
    <col min="6" max="6" width="19.86328125" style="3" customWidth="1"/>
    <col min="7" max="7" width="27.7265625" style="3" customWidth="1"/>
    <col min="8" max="8" width="21.26953125" style="3" customWidth="1"/>
    <col min="9" max="9" width="25.54296875" style="3" customWidth="1"/>
    <col min="10" max="10" width="14.1328125" style="3" customWidth="1"/>
    <col min="11" max="11" width="24.40625" style="4" customWidth="1"/>
    <col min="12" max="12" width="21.86328125" style="4" customWidth="1"/>
    <col min="13" max="13" width="11.86328125" style="3" customWidth="1"/>
    <col min="14" max="14" width="32.1328125" style="3" customWidth="1"/>
    <col min="15" max="15" width="11.86328125" style="3" customWidth="1"/>
    <col min="16" max="18" width="9.1328125" style="3" customWidth="1"/>
    <col min="19" max="16384" width="9.1328125" style="3"/>
  </cols>
  <sheetData>
    <row r="1" spans="1:18" ht="56.25" customHeight="1" x14ac:dyDescent="0.75">
      <c r="C1" s="5"/>
      <c r="D1" s="5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8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1" t="s">
        <v>13</v>
      </c>
      <c r="N2" s="2" t="s">
        <v>14</v>
      </c>
      <c r="O2" s="2" t="s">
        <v>15</v>
      </c>
    </row>
    <row r="3" spans="1:18" ht="60.75" customHeight="1" x14ac:dyDescent="0.75">
      <c r="A3" s="4" t="s">
        <v>16</v>
      </c>
      <c r="B3" s="3" t="s">
        <v>17</v>
      </c>
      <c r="C3" s="3" t="str">
        <f>SUBSTITUTE(MID(Table1[[#This Row],[Received]], 1, 19), "T", " ")</f>
        <v>2025-01-03 19:45:32</v>
      </c>
      <c r="E3" s="3" t="str">
        <f>TEXT(Table1[[#This Row],[Date1]] - TIME(5, 0, 0), "MM-DD-YYYY, hh:mm:ss AM/PM")</f>
        <v>01-03-2025, 02:45:32 PM</v>
      </c>
      <c r="F3" s="4" t="str">
        <f>TRIM(_xlfn.TEXTBEFORE(MID(Table1[[#This Row],[Original Text]], SEARCH("Name", Table1[[#This Row],[Original Text]]) + LEN("Name"), LEN(Table1[[#This Row],[Original Text]])),"Email"))</f>
        <v>Chris</v>
      </c>
      <c r="G3" s="4" t="str">
        <f>TRIM(_xlfn.TEXTBEFORE(MID(Table1[[#This Row],[Original Text]], SEARCH("Email", Table1[[#This Row],[Original Text]]) + LEN("Email"), LEN(Table1[[#This Row],[Original Text]])),"Reason"))</f>
        <v>chrisjoseph0204@gmail.com</v>
      </c>
      <c r="H3" s="3" t="str">
        <f>TRIM(_xlfn.TEXTBEFORE(MID(Table1[[#This Row],[Original Text]], SEARCH("Reason for Contact", Table1[[#This Row],[Original Text]]) + LEN("Reason for Contact"), LEN(Table1[[#This Row],[Original Text]])),"Location"))</f>
        <v>Reward Card</v>
      </c>
      <c r="I3" s="3" t="str">
        <f>TRIM(_xlfn.TEXTBEFORE(MID(Table1[[#This Row],[Original Text]], SEARCH("Location", Table1[[#This Row],[Original Text]]) + LEN("Location"), LEN(Table1[[#This Row],[Original Text]])),"Phone Number"))</f>
        <v>Palm
Coast, Florida</v>
      </c>
      <c r="J3" s="3" t="str">
        <f>TRIM(_xlfn.TEXTBEFORE(MID(Table1[[#This Row],[Original Text]], SEARCH("Phone Number", Table1[[#This Row],[Original Text]]) + LEN("Phone Number"), LEN(Table1[[#This Row],[Original Text]])),"Booking Number"))</f>
        <v>(386) 2648472</v>
      </c>
      <c r="K3" s="3" t="str">
        <f>TRIM(_xlfn.TEXTBEFORE(MID(Table1[[#This Row],[Original Text]], SEARCH("Booking Number", Table1[[#This Row],[Original Text]]) + LEN("Booking Number"), LEN(Table1[[#This Row],[Original Text]])),"Comments"))</f>
        <v>202020202</v>
      </c>
      <c r="L3" s="4" t="str">
        <f>TRIM(_xlfn.TEXTBEFORE(MID(Table1[[#This Row],[Original Text]], SEARCH("Comments", Table1[[#This Row],[Original Text]]) + LEN("Comments"), LEN(Table1[[#This Row],[Original Text]])),"Verified"))</f>
        <v>Final demo
test</v>
      </c>
      <c r="M3" s="3" t="s">
        <v>18</v>
      </c>
      <c r="N3" s="4" t="s">
        <v>19</v>
      </c>
      <c r="O3" s="4" t="s">
        <v>20</v>
      </c>
      <c r="Q3" s="3" t="s">
        <v>18</v>
      </c>
      <c r="R3" s="3" t="s">
        <v>21</v>
      </c>
    </row>
    <row r="4" spans="1:18" ht="52.5" customHeight="1" x14ac:dyDescent="0.75">
      <c r="C4" s="3" t="str">
        <f>SUBSTITUTE(MID(Table1[[#This Row],[Received]], 1, 19), "T", " ")</f>
        <v/>
      </c>
      <c r="E4" s="3" t="s">
        <v>22</v>
      </c>
      <c r="F4" s="4" t="s">
        <v>23</v>
      </c>
      <c r="G4" s="4" t="s">
        <v>24</v>
      </c>
      <c r="H4" s="3" t="s">
        <v>25</v>
      </c>
      <c r="I4" s="4" t="s">
        <v>26</v>
      </c>
      <c r="J4" s="3">
        <v>3863022705</v>
      </c>
      <c r="K4" s="4">
        <v>435983</v>
      </c>
      <c r="L4" s="4" t="s">
        <v>27</v>
      </c>
      <c r="M4" s="3" t="s">
        <v>18</v>
      </c>
      <c r="N4" s="4" t="s">
        <v>28</v>
      </c>
      <c r="O4" s="4" t="s">
        <v>20</v>
      </c>
      <c r="Q4" s="3" t="s">
        <v>29</v>
      </c>
    </row>
    <row r="5" spans="1:18" ht="59" x14ac:dyDescent="0.75">
      <c r="C5" s="3" t="str">
        <f>SUBSTITUTE(MID(Table1[[#This Row],[Received]], 1, 19), "T", " ")</f>
        <v/>
      </c>
      <c r="E5" s="3" t="s">
        <v>22</v>
      </c>
      <c r="F5" s="4" t="s">
        <v>30</v>
      </c>
      <c r="G5" s="4"/>
      <c r="H5" s="3" t="s">
        <v>25</v>
      </c>
      <c r="I5" s="4" t="s">
        <v>26</v>
      </c>
      <c r="J5" s="3">
        <v>3866270917</v>
      </c>
      <c r="K5" s="4">
        <v>436018</v>
      </c>
      <c r="L5" s="4" t="s">
        <v>31</v>
      </c>
      <c r="M5" s="3" t="s">
        <v>18</v>
      </c>
      <c r="N5" s="4" t="s">
        <v>32</v>
      </c>
      <c r="O5" s="4" t="s">
        <v>20</v>
      </c>
      <c r="Q5" s="3" t="s">
        <v>33</v>
      </c>
    </row>
    <row r="6" spans="1:18" ht="58.5" customHeight="1" x14ac:dyDescent="0.75">
      <c r="C6" s="3" t="str">
        <f>SUBSTITUTE(MID(Table1[[#This Row],[Received]], 1, 19), "T", " ")</f>
        <v/>
      </c>
      <c r="E6" s="3" t="s">
        <v>22</v>
      </c>
      <c r="F6" s="4" t="s">
        <v>34</v>
      </c>
      <c r="G6" s="4"/>
      <c r="H6" s="3" t="s">
        <v>25</v>
      </c>
      <c r="I6" s="4" t="s">
        <v>26</v>
      </c>
      <c r="J6" s="3">
        <v>3375322309</v>
      </c>
      <c r="K6" s="4">
        <v>436033</v>
      </c>
      <c r="L6" s="4" t="s">
        <v>35</v>
      </c>
      <c r="M6" s="3" t="s">
        <v>18</v>
      </c>
      <c r="N6" s="4" t="s">
        <v>36</v>
      </c>
      <c r="O6" s="4" t="s">
        <v>20</v>
      </c>
      <c r="Q6" s="3" t="s">
        <v>37</v>
      </c>
    </row>
    <row r="7" spans="1:18" ht="45.75" customHeight="1" x14ac:dyDescent="0.75">
      <c r="C7" s="3" t="str">
        <f>SUBSTITUTE(MID(Table1[[#This Row],[Received]], 1, 19), "T", " ")</f>
        <v/>
      </c>
      <c r="E7" s="3" t="s">
        <v>22</v>
      </c>
      <c r="F7" s="4" t="s">
        <v>38</v>
      </c>
      <c r="G7" s="4"/>
      <c r="H7" s="3" t="s">
        <v>25</v>
      </c>
      <c r="I7" s="4" t="s">
        <v>26</v>
      </c>
      <c r="J7" s="3">
        <v>9177837534</v>
      </c>
      <c r="L7" s="4" t="s">
        <v>39</v>
      </c>
      <c r="M7" s="3" t="s">
        <v>33</v>
      </c>
      <c r="N7" s="2" t="s">
        <v>40</v>
      </c>
      <c r="O7" s="4" t="s">
        <v>41</v>
      </c>
    </row>
    <row r="8" spans="1:18" ht="29.5" x14ac:dyDescent="0.75">
      <c r="C8" s="3" t="str">
        <f>SUBSTITUTE(MID(Table1[[#This Row],[Received]], 1, 19), "T", " ")</f>
        <v/>
      </c>
      <c r="E8" s="3" t="s">
        <v>22</v>
      </c>
      <c r="F8" s="4" t="s">
        <v>42</v>
      </c>
      <c r="G8" s="4"/>
      <c r="H8" s="3" t="s">
        <v>25</v>
      </c>
      <c r="I8" s="4" t="s">
        <v>26</v>
      </c>
      <c r="J8" s="3">
        <v>3862768858</v>
      </c>
      <c r="L8" s="4" t="s">
        <v>43</v>
      </c>
      <c r="M8" s="3" t="s">
        <v>18</v>
      </c>
      <c r="N8" s="4" t="s">
        <v>36</v>
      </c>
      <c r="O8" s="4" t="s">
        <v>20</v>
      </c>
    </row>
    <row r="9" spans="1:18" ht="29.5" x14ac:dyDescent="0.75">
      <c r="C9" s="3" t="str">
        <f>SUBSTITUTE(MID(Table1[[#This Row],[Received]], 1, 19), "T", " ")</f>
        <v/>
      </c>
      <c r="E9" s="3" t="s">
        <v>22</v>
      </c>
      <c r="F9" s="4" t="s">
        <v>44</v>
      </c>
      <c r="G9" s="4"/>
      <c r="H9" s="3" t="s">
        <v>25</v>
      </c>
      <c r="I9" s="4" t="s">
        <v>26</v>
      </c>
      <c r="J9" s="3">
        <v>9045702216</v>
      </c>
      <c r="L9" s="4" t="s">
        <v>45</v>
      </c>
      <c r="M9" s="3" t="s">
        <v>18</v>
      </c>
      <c r="N9" s="4" t="s">
        <v>36</v>
      </c>
      <c r="O9" s="4" t="s">
        <v>20</v>
      </c>
    </row>
    <row r="10" spans="1:18" ht="29.5" x14ac:dyDescent="0.75">
      <c r="C10" s="3" t="str">
        <f>SUBSTITUTE(MID(Table1[[#This Row],[Received]], 1, 19), "T", " ")</f>
        <v/>
      </c>
      <c r="E10" s="3" t="s">
        <v>22</v>
      </c>
      <c r="F10" s="4" t="s">
        <v>46</v>
      </c>
      <c r="G10" s="4"/>
      <c r="H10" s="3" t="s">
        <v>25</v>
      </c>
      <c r="I10" s="4" t="s">
        <v>26</v>
      </c>
      <c r="J10" s="3">
        <v>3862377066</v>
      </c>
      <c r="L10" s="4" t="s">
        <v>47</v>
      </c>
      <c r="M10" s="3" t="s">
        <v>18</v>
      </c>
      <c r="N10" s="4" t="s">
        <v>36</v>
      </c>
      <c r="O10" s="4" t="s">
        <v>20</v>
      </c>
    </row>
    <row r="11" spans="1:18" ht="29.5" x14ac:dyDescent="0.75">
      <c r="C11" s="3" t="str">
        <f>SUBSTITUTE(MID(Table1[[#This Row],[Received]], 1, 19), "T", " ")</f>
        <v/>
      </c>
      <c r="E11" s="3" t="s">
        <v>22</v>
      </c>
      <c r="F11" s="4" t="s">
        <v>48</v>
      </c>
      <c r="G11" s="4"/>
      <c r="H11" s="3" t="s">
        <v>25</v>
      </c>
      <c r="I11" s="4" t="s">
        <v>26</v>
      </c>
      <c r="J11" s="3">
        <v>7372916008</v>
      </c>
      <c r="L11" s="4" t="s">
        <v>49</v>
      </c>
      <c r="M11" s="3" t="s">
        <v>18</v>
      </c>
      <c r="N11" s="4" t="s">
        <v>36</v>
      </c>
      <c r="O11" s="4" t="s">
        <v>20</v>
      </c>
    </row>
    <row r="12" spans="1:18" ht="29.5" x14ac:dyDescent="0.75">
      <c r="C12" s="3" t="str">
        <f>SUBSTITUTE(MID(Table1[[#This Row],[Received]], 1, 19), "T", " ")</f>
        <v/>
      </c>
      <c r="E12" s="3" t="s">
        <v>22</v>
      </c>
      <c r="F12" s="4" t="s">
        <v>50</v>
      </c>
      <c r="G12" s="4"/>
      <c r="H12" s="3" t="s">
        <v>25</v>
      </c>
      <c r="I12" s="4" t="s">
        <v>26</v>
      </c>
      <c r="J12" s="3">
        <v>3862755345</v>
      </c>
      <c r="L12" s="4" t="s">
        <v>51</v>
      </c>
      <c r="M12" s="3" t="s">
        <v>18</v>
      </c>
      <c r="N12" s="4" t="s">
        <v>52</v>
      </c>
      <c r="O12" s="4" t="s">
        <v>20</v>
      </c>
    </row>
    <row r="13" spans="1:18" ht="29.5" x14ac:dyDescent="0.75">
      <c r="C13" s="3" t="str">
        <f>SUBSTITUTE(MID(Table1[[#This Row],[Received]], 1, 19), "T", " ")</f>
        <v/>
      </c>
      <c r="E13" s="3" t="s">
        <v>22</v>
      </c>
      <c r="F13" s="4" t="s">
        <v>53</v>
      </c>
      <c r="G13" s="4"/>
      <c r="H13" s="3" t="s">
        <v>25</v>
      </c>
      <c r="I13" s="4" t="s">
        <v>26</v>
      </c>
      <c r="J13" s="3">
        <v>9048742920</v>
      </c>
      <c r="L13" s="4" t="s">
        <v>54</v>
      </c>
      <c r="M13" s="3" t="s">
        <v>18</v>
      </c>
      <c r="N13" s="4" t="s">
        <v>36</v>
      </c>
      <c r="O13" s="4" t="s">
        <v>20</v>
      </c>
    </row>
    <row r="14" spans="1:18" ht="29.5" x14ac:dyDescent="0.75">
      <c r="C14" s="3" t="str">
        <f>SUBSTITUTE(MID(Table1[[#This Row],[Received]], 1, 19), "T", " ")</f>
        <v/>
      </c>
      <c r="E14" s="3" t="s">
        <v>22</v>
      </c>
      <c r="F14" s="4" t="s">
        <v>55</v>
      </c>
      <c r="G14" s="4"/>
      <c r="H14" s="3" t="s">
        <v>25</v>
      </c>
      <c r="I14" s="4" t="s">
        <v>26</v>
      </c>
      <c r="J14" s="3">
        <v>9043477630</v>
      </c>
      <c r="L14" s="4" t="s">
        <v>56</v>
      </c>
      <c r="M14" s="3" t="s">
        <v>18</v>
      </c>
      <c r="N14" s="4" t="s">
        <v>36</v>
      </c>
      <c r="O14" s="4" t="s">
        <v>20</v>
      </c>
    </row>
    <row r="15" spans="1:18" ht="29.5" x14ac:dyDescent="0.75">
      <c r="C15" s="3" t="str">
        <f>SUBSTITUTE(MID(Table1[[#This Row],[Received]], 1, 19), "T", " ")</f>
        <v/>
      </c>
      <c r="E15" s="3" t="s">
        <v>22</v>
      </c>
      <c r="F15" s="4" t="s">
        <v>57</v>
      </c>
      <c r="G15" s="4"/>
      <c r="H15" s="3" t="s">
        <v>25</v>
      </c>
      <c r="I15" s="4" t="s">
        <v>26</v>
      </c>
      <c r="J15" s="3">
        <v>3863029723</v>
      </c>
      <c r="L15" s="4" t="s">
        <v>58</v>
      </c>
      <c r="M15" s="3" t="s">
        <v>33</v>
      </c>
      <c r="N15" s="2" t="s">
        <v>59</v>
      </c>
      <c r="O15" s="4" t="s">
        <v>41</v>
      </c>
    </row>
    <row r="16" spans="1:18" ht="29.5" x14ac:dyDescent="0.75">
      <c r="C16" s="3" t="str">
        <f>SUBSTITUTE(MID(Table1[[#This Row],[Received]], 1, 19), "T", " ")</f>
        <v/>
      </c>
      <c r="E16" s="3" t="s">
        <v>22</v>
      </c>
      <c r="F16" s="4" t="s">
        <v>60</v>
      </c>
      <c r="G16" s="4"/>
      <c r="H16" s="3" t="s">
        <v>25</v>
      </c>
      <c r="I16" s="4" t="s">
        <v>26</v>
      </c>
      <c r="J16" s="3">
        <v>7065938425</v>
      </c>
      <c r="M16" s="3" t="s">
        <v>18</v>
      </c>
      <c r="N16" s="4" t="s">
        <v>61</v>
      </c>
      <c r="O16" s="4" t="s">
        <v>20</v>
      </c>
    </row>
    <row r="17" spans="1:15" ht="53.25" customHeight="1" x14ac:dyDescent="0.75">
      <c r="C17" s="3" t="str">
        <f>SUBSTITUTE(MID(Table1[[#This Row],[Received]], 1, 19), "T", " ")</f>
        <v/>
      </c>
      <c r="E17" s="3" t="s">
        <v>62</v>
      </c>
      <c r="F17" s="4" t="s">
        <v>63</v>
      </c>
      <c r="G17" s="4" t="s">
        <v>64</v>
      </c>
      <c r="H17" s="3" t="s">
        <v>25</v>
      </c>
      <c r="I17" s="4" t="s">
        <v>26</v>
      </c>
      <c r="J17" s="3" t="s">
        <v>65</v>
      </c>
      <c r="L17" s="4" t="s">
        <v>66</v>
      </c>
      <c r="M17" s="3" t="s">
        <v>18</v>
      </c>
      <c r="N17" s="4" t="s">
        <v>67</v>
      </c>
      <c r="O17" s="3" t="s">
        <v>68</v>
      </c>
    </row>
    <row r="18" spans="1:15" ht="35.25" customHeight="1" x14ac:dyDescent="0.75">
      <c r="A18" s="4" t="s">
        <v>69</v>
      </c>
      <c r="B18" s="3" t="s">
        <v>70</v>
      </c>
      <c r="C18" s="3" t="str">
        <f>SUBSTITUTE(MID(Table1[[#This Row],[Received]], 1, 19), "T", " ")</f>
        <v>2025-01-06 03:15:14</v>
      </c>
      <c r="E18" s="3" t="str">
        <f>TEXT(Table1[[#This Row],[Date1]] - TIME(5, 0, 0), "MM-DD-YYYY, hh:mm:ss AM/PM")</f>
        <v>01-05-2025, 10:15:14 PM</v>
      </c>
      <c r="F18" s="4" t="str">
        <f>TRIM(_xlfn.TEXTBEFORE(MID(Table1[[#This Row],[Original Text]], SEARCH("Name", Table1[[#This Row],[Original Text]]) + LEN("Name"), LEN(Table1[[#This Row],[Original Text]])),"Email"))</f>
        <v>Jessalyn Pickard</v>
      </c>
      <c r="G18" s="4" t="str">
        <f>TRIM(_xlfn.TEXTBEFORE(MID(Table1[[#This Row],[Original Text]], SEARCH("Email", Table1[[#This Row],[Original Text]]) + LEN("Email"), LEN(Table1[[#This Row],[Original Text]])),"Reason"))</f>
        <v>Jesspickard27@gmail.com</v>
      </c>
      <c r="H18" s="3" t="s">
        <v>71</v>
      </c>
      <c r="I18" s="4" t="str">
        <f>TRIM(_xlfn.TEXTBEFORE(MID(Table1[[#This Row],[Original Text]], SEARCH("Location", Table1[[#This Row],[Original Text]]) + LEN("Location"), LEN(Table1[[#This Row],[Original Text]])),"Phone Number"))</f>
        <v>Palm Coast, Florida</v>
      </c>
      <c r="J18" s="3" t="s">
        <v>72</v>
      </c>
      <c r="K18" s="4" t="s">
        <v>73</v>
      </c>
      <c r="L18" s="4" t="str">
        <f>TRIM(_xlfn.TEXTBEFORE(MID(Table1[[#This Row],[Original Text]], SEARCH("Comments", Table1[[#This Row],[Original Text]]) + LEN("Comments"), LEN(Table1[[#This Row],[Original Text]])),"Verified"))</f>
        <v>Terrible experience. No staff authority whatsoever.
Went to see Mufasa and there were children running around everywhere for the
whole film. A group of about 6 teenagers movie hopping and disrupting the
theater. It was hard to even watch the movie. I won’t be coming back, this
theater has turned to trash</v>
      </c>
      <c r="M18" s="3" t="s">
        <v>29</v>
      </c>
      <c r="N18" s="4" t="s">
        <v>74</v>
      </c>
      <c r="O18" s="3" t="s">
        <v>68</v>
      </c>
    </row>
    <row r="19" spans="1:15" ht="2.25" hidden="1" customHeight="1" x14ac:dyDescent="0.75">
      <c r="A19" s="4" t="s">
        <v>75</v>
      </c>
      <c r="B19" s="3" t="s">
        <v>76</v>
      </c>
      <c r="C19" s="3" t="str">
        <f>SUBSTITUTE(MID(Table1[[#This Row],[Received]], 1, 19), "T", " ")</f>
        <v>2025-01-07 16:43:08</v>
      </c>
      <c r="E19" s="3" t="str">
        <f>TEXT(Table1[[#This Row],[Date1]] - TIME(5, 0, 0), "MM-DD-YYYY, hh:mm:ss AM/PM")</f>
        <v>01-07-2025, 11:43:08 AM</v>
      </c>
      <c r="F19" s="4" t="str">
        <f>TRIM(_xlfn.TEXTBEFORE(MID(Table1[[#This Row],[Original Text]], SEARCH("Name", Table1[[#This Row],[Original Text]]) + LEN("Name"), LEN(Table1[[#This Row],[Original Text]])),"Email"))</f>
        <v>d</v>
      </c>
      <c r="G19" s="4" t="str">
        <f>TRIM(_xlfn.TEXTBEFORE(MID(Table1[[#This Row],[Original Text]], SEARCH("Email", Table1[[#This Row],[Original Text]]) + LEN("Email"), LEN(Table1[[#This Row],[Original Text]])),"Reason"))</f>
        <v>epicofpalmcoast@gmail.com</v>
      </c>
      <c r="H19" s="3" t="str">
        <f>TRIM(_xlfn.TEXTBEFORE(MID(Table1[[#This Row],[Original Text]], SEARCH("Reason for Contact", Table1[[#This Row],[Original Text]]) + LEN("Reason for Contact"), LEN(Table1[[#This Row],[Original Text]])),"Location"))</f>
        <v>Other</v>
      </c>
      <c r="I19" s="4" t="str">
        <f>TRIM(_xlfn.TEXTBEFORE(MID(Table1[[#This Row],[Original Text]], SEARCH("Location", Table1[[#This Row],[Original Text]]) + LEN("Location"), LEN(Table1[[#This Row],[Original Text]])),"Phone Number"))</f>
        <v>Palm Coast,
Florida</v>
      </c>
      <c r="J19" s="3" t="str">
        <f>TRIM(_xlfn.TEXTBEFORE(MID(Table1[[#This Row],[Original Text]], SEARCH("Phone Number", Table1[[#This Row],[Original Text]]) + LEN("Phone Number"), LEN(Table1[[#This Row],[Original Text]])),"Booking Number"))</f>
        <v>(386) 2069790</v>
      </c>
      <c r="K19" s="4" t="str">
        <f>TRIM(_xlfn.TEXTBEFORE(MID(Table1[[#This Row],[Original Text]], SEARCH("Booking Number", Table1[[#This Row],[Original Text]]) + LEN("Booking Number"), LEN(Table1[[#This Row],[Original Text]])),"Comments"))</f>
        <v>123456789</v>
      </c>
      <c r="L19" s="4" t="str">
        <f>TRIM(_xlfn.TEXTBEFORE(MID(Table1[[#This Row],[Original Text]], SEARCH("Comments", Table1[[#This Row],[Original Text]]) + LEN("Comments"), LEN(Table1[[#This Row],[Original Text]])),"Verified"))</f>
        <v>test</v>
      </c>
      <c r="M19" s="3" t="s">
        <v>18</v>
      </c>
      <c r="N19" s="4"/>
    </row>
    <row r="20" spans="1:15" ht="409.5" x14ac:dyDescent="0.75">
      <c r="A20" s="4" t="s">
        <v>77</v>
      </c>
      <c r="B20" s="3" t="s">
        <v>78</v>
      </c>
      <c r="C20" s="3" t="str">
        <f>SUBSTITUTE(MID(Table1[[#This Row],[Received]], 1, 19), "T", " ")</f>
        <v>2025-01-09 13:37:10</v>
      </c>
      <c r="E20" s="3" t="str">
        <f>TEXT(Table1[[#This Row],[Date1]] - TIME(5, 0, 0), "MM-DD-YYYY, hh:mm:ss AM/PM")</f>
        <v>01-09-2025, 08:37:10 AM</v>
      </c>
      <c r="F20" s="4" t="str">
        <f>TRIM(_xlfn.TEXTBEFORE(MID(Table1[[#This Row],[Original Text]], SEARCH("Name", Table1[[#This Row],[Original Text]]) + LEN("Name"), LEN(Table1[[#This Row],[Original Text]])),"Email"))</f>
        <v>Alma</v>
      </c>
      <c r="G20" s="4" t="str">
        <f>TRIM(_xlfn.TEXTBEFORE(MID(Table1[[#This Row],[Original Text]], SEARCH("Email", Table1[[#This Row],[Original Text]]) + LEN("Email"), LEN(Table1[[#This Row],[Original Text]])),"Reason"))</f>
        <v>bevacqua</v>
      </c>
      <c r="H20" s="3" t="str">
        <f>TRIM(_xlfn.TEXTBEFORE(MID(Table1[[#This Row],[Original Text]], SEARCH("Reason for Contact", Table1[[#This Row],[Original Text]]) + LEN("Reason for Contact"), LEN(Table1[[#This Row],[Original Text]])),"Location"))</f>
        <v>Other</v>
      </c>
      <c r="I20" s="4" t="e">
        <f>TRIM(_xlfn.TEXTBEFORE(MID(Table1[[#This Row],[Original Text]], SEARCH("Location", Table1[[#This Row],[Original Text]]) + LEN("Location"), LEN(Table1[[#This Row],[Original Text]])),"Phone Number"))</f>
        <v>#N/A</v>
      </c>
      <c r="J20" s="3" t="e">
        <f>TRIM(_xlfn.TEXTBEFORE(MID(Table1[[#This Row],[Original Text]], SEARCH("Phone Number", Table1[[#This Row],[Original Text]]) + LEN("Phone Number"), LEN(Table1[[#This Row],[Original Text]])),"Booking Number"))</f>
        <v>#VALUE!</v>
      </c>
      <c r="K20" s="4" t="str">
        <f>TRIM(_xlfn.TEXTBEFORE(MID(Table1[[#This Row],[Original Text]], SEARCH("Booking Number", Table1[[#This Row],[Original Text]]) + LEN("Booking Number"), LEN(Table1[[#This Row],[Original Text]])),"Comments"))</f>
        <v>0</v>
      </c>
      <c r="L20" s="4" t="str">
        <f>TRIM(_xlfn.TEXTBEFORE(MID(Table1[[#This Row],[Original Text]], SEARCH("Comments", Table1[[#This Row],[Original Text]]) + LEN("Comments"), LEN(Table1[[#This Row],[Original Text]])),"Verified"))</f>
        <v xml:space="preserve">Good morning, '
This is my second email after about 4 phone calls and one visit to the Palm
Coast location. I am trying to book a field trip for our 3rd grade students at
Belle Terre Elementary school.
A teacher from my school spoke to the manager at the Palm Coast location. The
manager said she would call her back and she never did.
I would appreciate if someone could get back to me. 386-237-8231.
</v>
      </c>
      <c r="N20" s="4"/>
    </row>
  </sheetData>
  <mergeCells count="1">
    <mergeCell ref="E1:O1"/>
  </mergeCells>
  <phoneticPr fontId="4" type="noConversion"/>
  <conditionalFormatting sqref="M2:M20 J4:J1048576">
    <cfRule type="containsText" dxfId="5" priority="1" operator="containsText" text="In Progress">
      <formula>NOT(ISERROR(SEARCH("In Progress",J2)))</formula>
    </cfRule>
    <cfRule type="containsText" dxfId="4" priority="2" operator="containsText" text="Escalated">
      <formula>NOT(ISERROR(SEARCH("Escalated",J2)))</formula>
    </cfRule>
    <cfRule type="containsText" dxfId="3" priority="3" operator="containsText" text="Completed">
      <formula>NOT(ISERROR(SEARCH("Completed",J2)))</formula>
    </cfRule>
  </conditionalFormatting>
  <dataValidations count="2">
    <dataValidation type="list" allowBlank="1" showInputMessage="1" showErrorMessage="1" sqref="M3:M20" xr:uid="{231C24AE-62AF-436A-8654-440E11889FA9}">
      <formula1>$Q$3:$Q$6</formula1>
    </dataValidation>
    <dataValidation type="textLength" operator="equal" allowBlank="1" showInputMessage="1" showErrorMessage="1" sqref="O1:O1048576" xr:uid="{2C8A6E42-BF2C-4ABC-8C26-5354BE7F2361}">
      <formula1>2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803-03C5-4FB7-AADC-EEB95E61D237}">
  <dimension ref="A1:Q104"/>
  <sheetViews>
    <sheetView zoomScale="88" zoomScaleNormal="115" workbookViewId="0">
      <selection activeCell="N12" sqref="N12"/>
    </sheetView>
  </sheetViews>
  <sheetFormatPr defaultColWidth="0" defaultRowHeight="14.75" zeroHeight="1" x14ac:dyDescent="0.75"/>
  <cols>
    <col min="1" max="13" width="9.1328125" customWidth="1"/>
    <col min="14" max="17" width="9.1328125" style="10" customWidth="1"/>
    <col min="18" max="16384" width="9.1328125" hidden="1"/>
  </cols>
  <sheetData>
    <row r="1" spans="1:17" x14ac:dyDescent="0.7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0">
        <f>'Dashboard Data'!B7</f>
        <v>1</v>
      </c>
      <c r="O1" s="21"/>
      <c r="P1" s="21"/>
      <c r="Q1" s="22"/>
    </row>
    <row r="2" spans="1:17" x14ac:dyDescent="0.7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23"/>
      <c r="O2" s="24"/>
      <c r="P2" s="24"/>
      <c r="Q2" s="25"/>
    </row>
    <row r="3" spans="1:17" x14ac:dyDescent="0.7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3"/>
      <c r="O3" s="24"/>
      <c r="P3" s="24"/>
      <c r="Q3" s="25"/>
    </row>
    <row r="4" spans="1:17" x14ac:dyDescent="0.7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3"/>
      <c r="O4" s="24"/>
      <c r="P4" s="24"/>
      <c r="Q4" s="25"/>
    </row>
    <row r="5" spans="1:17" x14ac:dyDescent="0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3"/>
      <c r="O5" s="24"/>
      <c r="P5" s="24"/>
      <c r="Q5" s="25"/>
    </row>
    <row r="6" spans="1:17" x14ac:dyDescent="0.7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3"/>
      <c r="O6" s="24"/>
      <c r="P6" s="24"/>
      <c r="Q6" s="25"/>
    </row>
    <row r="7" spans="1:17" x14ac:dyDescent="0.7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3"/>
      <c r="O7" s="24"/>
      <c r="P7" s="24"/>
      <c r="Q7" s="25"/>
    </row>
    <row r="8" spans="1:17" x14ac:dyDescent="0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6" t="str">
        <f>IF(N1&lt;&gt;1, "NEW SUBMISSIONS", "NEW SUBMISSION")</f>
        <v>NEW SUBMISSION</v>
      </c>
      <c r="O8" s="26"/>
      <c r="P8" s="26"/>
      <c r="Q8" s="26"/>
    </row>
    <row r="9" spans="1:17" x14ac:dyDescent="0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6"/>
      <c r="O9" s="26"/>
      <c r="P9" s="26"/>
      <c r="Q9" s="26"/>
    </row>
    <row r="10" spans="1:17" x14ac:dyDescent="0.7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6"/>
      <c r="O10" s="26"/>
      <c r="P10" s="26"/>
      <c r="Q10" s="26"/>
    </row>
    <row r="11" spans="1:17" x14ac:dyDescent="0.7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"/>
      <c r="O11" s="26"/>
      <c r="P11" s="26"/>
      <c r="Q11" s="26"/>
    </row>
    <row r="12" spans="1:17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2"/>
      <c r="O12" s="12"/>
      <c r="P12" s="12"/>
      <c r="Q12" s="12"/>
    </row>
    <row r="13" spans="1:17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3"/>
      <c r="O13" s="13"/>
      <c r="P13" s="12"/>
      <c r="Q13" s="12"/>
    </row>
    <row r="14" spans="1:17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2"/>
      <c r="O14" s="12"/>
      <c r="P14" s="12"/>
      <c r="Q14" s="12"/>
    </row>
    <row r="15" spans="1:17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2"/>
      <c r="O15" s="12"/>
      <c r="P15" s="12"/>
      <c r="Q15" s="12"/>
    </row>
    <row r="16" spans="1:17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2"/>
      <c r="Q16" s="12"/>
    </row>
    <row r="17" spans="1:17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2"/>
      <c r="Q17" s="12"/>
    </row>
    <row r="18" spans="1:17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  <c r="P18" s="12"/>
      <c r="Q18" s="12"/>
    </row>
    <row r="19" spans="1:17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2"/>
      <c r="Q19" s="12"/>
    </row>
    <row r="20" spans="1:17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  <c r="P20" s="12"/>
      <c r="Q20" s="12"/>
    </row>
    <row r="21" spans="1:17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2"/>
      <c r="O21" s="12"/>
      <c r="P21" s="12"/>
      <c r="Q21" s="12"/>
    </row>
    <row r="22" spans="1:17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2"/>
      <c r="P22" s="12"/>
      <c r="Q22" s="12"/>
    </row>
    <row r="23" spans="1:17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12"/>
      <c r="P23" s="12"/>
      <c r="Q23" s="12"/>
    </row>
    <row r="24" spans="1:17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2"/>
      <c r="Q24" s="12"/>
    </row>
    <row r="25" spans="1:17" hidden="1" x14ac:dyDescent="0.75">
      <c r="N25" s="11"/>
      <c r="O25" s="11"/>
      <c r="P25" s="11"/>
      <c r="Q25" s="11"/>
    </row>
    <row r="26" spans="1:17" hidden="1" x14ac:dyDescent="0.75">
      <c r="N26" s="11"/>
      <c r="O26" s="11"/>
      <c r="P26" s="11"/>
      <c r="Q26" s="11"/>
    </row>
    <row r="27" spans="1:17" hidden="1" x14ac:dyDescent="0.75">
      <c r="N27" s="11"/>
      <c r="O27" s="11"/>
      <c r="P27" s="11"/>
      <c r="Q27" s="11"/>
    </row>
    <row r="28" spans="1:17" hidden="1" x14ac:dyDescent="0.75">
      <c r="N28" s="11"/>
      <c r="O28" s="11"/>
      <c r="P28" s="11"/>
      <c r="Q28" s="11"/>
    </row>
    <row r="29" spans="1:17" hidden="1" x14ac:dyDescent="0.75">
      <c r="N29" s="11"/>
      <c r="O29" s="11"/>
      <c r="P29" s="11"/>
      <c r="Q29" s="11"/>
    </row>
    <row r="30" spans="1:17" hidden="1" x14ac:dyDescent="0.75">
      <c r="N30" s="11"/>
      <c r="O30" s="11"/>
      <c r="P30" s="11"/>
      <c r="Q30" s="11"/>
    </row>
    <row r="31" spans="1:17" hidden="1" x14ac:dyDescent="0.75">
      <c r="N31" s="11"/>
      <c r="O31" s="11"/>
      <c r="P31" s="11"/>
      <c r="Q31" s="11"/>
    </row>
    <row r="32" spans="1:17" hidden="1" x14ac:dyDescent="0.75">
      <c r="N32" s="11"/>
      <c r="O32" s="11"/>
      <c r="P32" s="11"/>
      <c r="Q32" s="11"/>
    </row>
    <row r="33" spans="14:17" hidden="1" x14ac:dyDescent="0.75">
      <c r="N33" s="11"/>
      <c r="O33" s="11"/>
      <c r="P33" s="11"/>
      <c r="Q33" s="11"/>
    </row>
    <row r="34" spans="14:17" hidden="1" x14ac:dyDescent="0.75">
      <c r="N34" s="11"/>
      <c r="O34" s="11"/>
      <c r="P34" s="11"/>
      <c r="Q34" s="11"/>
    </row>
    <row r="35" spans="14:17" hidden="1" x14ac:dyDescent="0.75">
      <c r="N35" s="11"/>
      <c r="O35" s="11"/>
      <c r="P35" s="11"/>
      <c r="Q35" s="11"/>
    </row>
    <row r="36" spans="14:17" hidden="1" x14ac:dyDescent="0.75">
      <c r="N36" s="11"/>
      <c r="O36" s="11"/>
      <c r="P36" s="11"/>
      <c r="Q36" s="11"/>
    </row>
    <row r="37" spans="14:17" hidden="1" x14ac:dyDescent="0.75">
      <c r="N37" s="11"/>
      <c r="O37" s="11"/>
      <c r="P37" s="11"/>
      <c r="Q37" s="11"/>
    </row>
    <row r="38" spans="14:17" hidden="1" x14ac:dyDescent="0.75">
      <c r="N38" s="11"/>
      <c r="O38" s="11"/>
      <c r="P38" s="11"/>
      <c r="Q38" s="11"/>
    </row>
    <row r="39" spans="14:17" hidden="1" x14ac:dyDescent="0.75">
      <c r="N39" s="11"/>
      <c r="O39" s="11"/>
      <c r="P39" s="11"/>
      <c r="Q39" s="11"/>
    </row>
    <row r="40" spans="14:17" hidden="1" x14ac:dyDescent="0.75">
      <c r="N40" s="11"/>
      <c r="O40" s="11"/>
      <c r="P40" s="11"/>
      <c r="Q40" s="11"/>
    </row>
    <row r="41" spans="14:17" hidden="1" x14ac:dyDescent="0.75">
      <c r="N41" s="11"/>
      <c r="O41" s="11"/>
      <c r="P41" s="11"/>
      <c r="Q41" s="11"/>
    </row>
    <row r="42" spans="14:17" hidden="1" x14ac:dyDescent="0.75">
      <c r="N42" s="11"/>
      <c r="O42" s="11"/>
      <c r="P42" s="11"/>
      <c r="Q42" s="11"/>
    </row>
    <row r="43" spans="14:17" hidden="1" x14ac:dyDescent="0.75">
      <c r="N43" s="11"/>
      <c r="O43" s="11"/>
      <c r="P43" s="11"/>
      <c r="Q43" s="11"/>
    </row>
    <row r="44" spans="14:17" hidden="1" x14ac:dyDescent="0.75">
      <c r="N44" s="11"/>
      <c r="O44" s="11"/>
      <c r="P44" s="11"/>
      <c r="Q44" s="11"/>
    </row>
    <row r="45" spans="14:17" hidden="1" x14ac:dyDescent="0.75">
      <c r="N45" s="11"/>
      <c r="O45" s="11"/>
      <c r="P45" s="11"/>
      <c r="Q45" s="11"/>
    </row>
    <row r="46" spans="14:17" hidden="1" x14ac:dyDescent="0.75">
      <c r="N46" s="11"/>
      <c r="O46" s="11"/>
      <c r="P46" s="11"/>
      <c r="Q46" s="11"/>
    </row>
    <row r="47" spans="14:17" hidden="1" x14ac:dyDescent="0.75">
      <c r="N47" s="11"/>
      <c r="O47" s="11"/>
      <c r="P47" s="11"/>
      <c r="Q47" s="11"/>
    </row>
    <row r="48" spans="14:17" hidden="1" x14ac:dyDescent="0.75">
      <c r="N48" s="11"/>
      <c r="O48" s="11"/>
      <c r="P48" s="11"/>
      <c r="Q48" s="11"/>
    </row>
    <row r="49" spans="14:17" hidden="1" x14ac:dyDescent="0.75">
      <c r="N49" s="11"/>
      <c r="O49" s="11"/>
      <c r="P49" s="11"/>
      <c r="Q49" s="11"/>
    </row>
    <row r="50" spans="14:17" hidden="1" x14ac:dyDescent="0.75">
      <c r="N50" s="11"/>
      <c r="O50" s="11"/>
      <c r="P50" s="11"/>
      <c r="Q50" s="11"/>
    </row>
    <row r="51" spans="14:17" hidden="1" x14ac:dyDescent="0.75">
      <c r="N51" s="11"/>
      <c r="O51" s="11"/>
      <c r="P51" s="11"/>
      <c r="Q51" s="11"/>
    </row>
    <row r="52" spans="14:17" hidden="1" x14ac:dyDescent="0.75">
      <c r="N52" s="11"/>
      <c r="O52" s="11"/>
      <c r="P52" s="11"/>
      <c r="Q52" s="11"/>
    </row>
    <row r="53" spans="14:17" hidden="1" x14ac:dyDescent="0.75">
      <c r="N53" s="11"/>
      <c r="O53" s="11"/>
      <c r="P53" s="11"/>
      <c r="Q53" s="11"/>
    </row>
    <row r="54" spans="14:17" hidden="1" x14ac:dyDescent="0.75">
      <c r="N54" s="11"/>
      <c r="O54" s="11"/>
      <c r="P54" s="11"/>
      <c r="Q54" s="11"/>
    </row>
    <row r="55" spans="14:17" hidden="1" x14ac:dyDescent="0.75">
      <c r="N55" s="11"/>
      <c r="O55" s="11"/>
      <c r="P55" s="11"/>
      <c r="Q55" s="11"/>
    </row>
    <row r="56" spans="14:17" hidden="1" x14ac:dyDescent="0.75">
      <c r="N56" s="11"/>
      <c r="O56" s="11"/>
      <c r="P56" s="11"/>
      <c r="Q56" s="11"/>
    </row>
    <row r="57" spans="14:17" hidden="1" x14ac:dyDescent="0.75">
      <c r="N57" s="11"/>
      <c r="O57" s="11"/>
      <c r="P57" s="11"/>
      <c r="Q57" s="11"/>
    </row>
    <row r="58" spans="14:17" hidden="1" x14ac:dyDescent="0.75">
      <c r="N58" s="11"/>
      <c r="O58" s="11"/>
      <c r="P58" s="11"/>
      <c r="Q58" s="11"/>
    </row>
    <row r="59" spans="14:17" hidden="1" x14ac:dyDescent="0.75">
      <c r="N59" s="11"/>
      <c r="O59" s="11"/>
      <c r="P59" s="11"/>
      <c r="Q59" s="11"/>
    </row>
    <row r="60" spans="14:17" hidden="1" x14ac:dyDescent="0.75">
      <c r="N60" s="11"/>
      <c r="O60" s="11"/>
      <c r="P60" s="11"/>
      <c r="Q60" s="11"/>
    </row>
    <row r="61" spans="14:17" hidden="1" x14ac:dyDescent="0.75">
      <c r="N61" s="11"/>
      <c r="O61" s="11"/>
      <c r="P61" s="11"/>
      <c r="Q61" s="11"/>
    </row>
    <row r="62" spans="14:17" hidden="1" x14ac:dyDescent="0.75">
      <c r="N62" s="11"/>
      <c r="O62" s="11"/>
      <c r="P62" s="11"/>
      <c r="Q62" s="11"/>
    </row>
    <row r="63" spans="14:17" hidden="1" x14ac:dyDescent="0.75">
      <c r="N63" s="11"/>
      <c r="O63" s="11"/>
      <c r="P63" s="11"/>
      <c r="Q63" s="11"/>
    </row>
    <row r="64" spans="14:17" hidden="1" x14ac:dyDescent="0.75">
      <c r="N64" s="11"/>
      <c r="O64" s="11"/>
      <c r="P64" s="11"/>
      <c r="Q64" s="11"/>
    </row>
    <row r="65" spans="14:17" hidden="1" x14ac:dyDescent="0.75">
      <c r="N65" s="11"/>
      <c r="O65" s="11"/>
      <c r="P65" s="11"/>
      <c r="Q65" s="11"/>
    </row>
    <row r="66" spans="14:17" hidden="1" x14ac:dyDescent="0.75">
      <c r="N66" s="11"/>
      <c r="O66" s="11"/>
      <c r="P66" s="11"/>
      <c r="Q66" s="11"/>
    </row>
    <row r="67" spans="14:17" hidden="1" x14ac:dyDescent="0.75">
      <c r="N67" s="11"/>
      <c r="O67" s="11"/>
      <c r="P67" s="11"/>
      <c r="Q67" s="11"/>
    </row>
    <row r="68" spans="14:17" hidden="1" x14ac:dyDescent="0.75">
      <c r="N68" s="11"/>
      <c r="O68" s="11"/>
      <c r="P68" s="11"/>
      <c r="Q68" s="11"/>
    </row>
    <row r="69" spans="14:17" hidden="1" x14ac:dyDescent="0.75">
      <c r="N69" s="11"/>
      <c r="O69" s="11"/>
      <c r="P69" s="11"/>
      <c r="Q69" s="11"/>
    </row>
    <row r="70" spans="14:17" hidden="1" x14ac:dyDescent="0.75">
      <c r="N70" s="11"/>
      <c r="O70" s="11"/>
      <c r="P70" s="11"/>
      <c r="Q70" s="11"/>
    </row>
    <row r="71" spans="14:17" hidden="1" x14ac:dyDescent="0.75">
      <c r="N71" s="11"/>
      <c r="O71" s="11"/>
      <c r="P71" s="11"/>
      <c r="Q71" s="11"/>
    </row>
    <row r="72" spans="14:17" hidden="1" x14ac:dyDescent="0.75">
      <c r="N72" s="11"/>
      <c r="O72" s="11"/>
      <c r="P72" s="11"/>
      <c r="Q72" s="11"/>
    </row>
    <row r="73" spans="14:17" hidden="1" x14ac:dyDescent="0.75">
      <c r="N73" s="11"/>
      <c r="O73" s="11"/>
      <c r="P73" s="11"/>
      <c r="Q73" s="11"/>
    </row>
    <row r="74" spans="14:17" hidden="1" x14ac:dyDescent="0.75">
      <c r="N74" s="11"/>
      <c r="O74" s="11"/>
      <c r="P74" s="11"/>
      <c r="Q74" s="11"/>
    </row>
    <row r="75" spans="14:17" hidden="1" x14ac:dyDescent="0.75">
      <c r="N75" s="11"/>
      <c r="O75" s="11"/>
      <c r="P75" s="11"/>
      <c r="Q75" s="11"/>
    </row>
    <row r="76" spans="14:17" hidden="1" x14ac:dyDescent="0.75">
      <c r="N76" s="11"/>
      <c r="O76" s="11"/>
      <c r="P76" s="11"/>
      <c r="Q76" s="11"/>
    </row>
    <row r="77" spans="14:17" hidden="1" x14ac:dyDescent="0.75">
      <c r="N77" s="11"/>
      <c r="O77" s="11"/>
      <c r="P77" s="11"/>
      <c r="Q77" s="11"/>
    </row>
    <row r="78" spans="14:17" hidden="1" x14ac:dyDescent="0.75">
      <c r="N78" s="11"/>
      <c r="O78" s="11"/>
      <c r="P78" s="11"/>
      <c r="Q78" s="11"/>
    </row>
    <row r="79" spans="14:17" hidden="1" x14ac:dyDescent="0.75">
      <c r="N79" s="11"/>
      <c r="O79" s="11"/>
      <c r="P79" s="11"/>
      <c r="Q79" s="11"/>
    </row>
    <row r="80" spans="14:17" hidden="1" x14ac:dyDescent="0.75">
      <c r="N80" s="11"/>
      <c r="O80" s="11"/>
      <c r="P80" s="11"/>
      <c r="Q80" s="11"/>
    </row>
    <row r="81" spans="14:17" hidden="1" x14ac:dyDescent="0.75">
      <c r="N81" s="11"/>
      <c r="O81" s="11"/>
      <c r="P81" s="11"/>
      <c r="Q81" s="11"/>
    </row>
    <row r="82" spans="14:17" hidden="1" x14ac:dyDescent="0.75">
      <c r="N82" s="11"/>
      <c r="O82" s="11"/>
      <c r="P82" s="11"/>
      <c r="Q82" s="11"/>
    </row>
    <row r="83" spans="14:17" hidden="1" x14ac:dyDescent="0.75">
      <c r="N83" s="11"/>
      <c r="O83" s="11"/>
      <c r="P83" s="11"/>
      <c r="Q83" s="11"/>
    </row>
    <row r="84" spans="14:17" hidden="1" x14ac:dyDescent="0.75">
      <c r="N84" s="11"/>
      <c r="O84" s="11"/>
      <c r="P84" s="11"/>
      <c r="Q84" s="11"/>
    </row>
    <row r="85" spans="14:17" hidden="1" x14ac:dyDescent="0.75">
      <c r="N85" s="11"/>
      <c r="O85" s="11"/>
      <c r="P85" s="11"/>
      <c r="Q85" s="11"/>
    </row>
    <row r="86" spans="14:17" hidden="1" x14ac:dyDescent="0.75">
      <c r="N86" s="11"/>
      <c r="O86" s="11"/>
      <c r="P86" s="11"/>
      <c r="Q86" s="11"/>
    </row>
    <row r="87" spans="14:17" hidden="1" x14ac:dyDescent="0.75">
      <c r="N87" s="11"/>
      <c r="O87" s="11"/>
      <c r="P87" s="11"/>
      <c r="Q87" s="11"/>
    </row>
    <row r="88" spans="14:17" hidden="1" x14ac:dyDescent="0.75">
      <c r="N88" s="11"/>
      <c r="O88" s="11"/>
      <c r="P88" s="11"/>
      <c r="Q88" s="11"/>
    </row>
    <row r="89" spans="14:17" hidden="1" x14ac:dyDescent="0.75">
      <c r="N89" s="11"/>
      <c r="O89" s="11"/>
      <c r="P89" s="11"/>
      <c r="Q89" s="11"/>
    </row>
    <row r="90" spans="14:17" hidden="1" x14ac:dyDescent="0.75">
      <c r="N90" s="11"/>
      <c r="O90" s="11"/>
      <c r="P90" s="11"/>
      <c r="Q90" s="11"/>
    </row>
    <row r="91" spans="14:17" hidden="1" x14ac:dyDescent="0.75">
      <c r="N91" s="11"/>
      <c r="O91" s="11"/>
      <c r="P91" s="11"/>
      <c r="Q91" s="11"/>
    </row>
    <row r="92" spans="14:17" hidden="1" x14ac:dyDescent="0.75">
      <c r="N92" s="11"/>
      <c r="O92" s="11"/>
      <c r="P92" s="11"/>
      <c r="Q92" s="11"/>
    </row>
    <row r="93" spans="14:17" hidden="1" x14ac:dyDescent="0.75">
      <c r="N93" s="11"/>
      <c r="O93" s="11"/>
      <c r="P93" s="11"/>
      <c r="Q93" s="11"/>
    </row>
    <row r="94" spans="14:17" hidden="1" x14ac:dyDescent="0.75">
      <c r="N94" s="11"/>
      <c r="O94" s="11"/>
      <c r="P94" s="11"/>
      <c r="Q94" s="11"/>
    </row>
    <row r="95" spans="14:17" hidden="1" x14ac:dyDescent="0.75">
      <c r="N95" s="11"/>
      <c r="O95" s="11"/>
      <c r="P95" s="11"/>
      <c r="Q95" s="11"/>
    </row>
    <row r="96" spans="14:17" hidden="1" x14ac:dyDescent="0.75">
      <c r="N96" s="11"/>
      <c r="O96" s="11"/>
      <c r="P96" s="11"/>
      <c r="Q96" s="11"/>
    </row>
    <row r="97" spans="14:17" hidden="1" x14ac:dyDescent="0.75">
      <c r="N97" s="11"/>
      <c r="O97" s="11"/>
      <c r="P97" s="11"/>
      <c r="Q97" s="11"/>
    </row>
    <row r="98" spans="14:17" hidden="1" x14ac:dyDescent="0.75">
      <c r="N98" s="11"/>
      <c r="O98" s="11"/>
      <c r="P98" s="11"/>
      <c r="Q98" s="11"/>
    </row>
    <row r="99" spans="14:17" hidden="1" x14ac:dyDescent="0.75">
      <c r="N99" s="11"/>
      <c r="O99" s="11"/>
      <c r="P99" s="11"/>
      <c r="Q99" s="11"/>
    </row>
    <row r="100" spans="14:17" hidden="1" x14ac:dyDescent="0.75">
      <c r="N100" s="11"/>
      <c r="O100" s="11"/>
      <c r="P100" s="11"/>
      <c r="Q100" s="11"/>
    </row>
    <row r="101" spans="14:17" hidden="1" x14ac:dyDescent="0.75">
      <c r="N101" s="11"/>
      <c r="O101" s="11"/>
      <c r="P101" s="11"/>
      <c r="Q101" s="11"/>
    </row>
    <row r="102" spans="14:17" hidden="1" x14ac:dyDescent="0.75">
      <c r="N102" s="11"/>
      <c r="O102" s="11"/>
      <c r="P102" s="11"/>
      <c r="Q102" s="11"/>
    </row>
    <row r="103" spans="14:17" hidden="1" x14ac:dyDescent="0.75">
      <c r="N103" s="11"/>
      <c r="O103" s="11"/>
      <c r="P103" s="11"/>
      <c r="Q103" s="11"/>
    </row>
    <row r="104" spans="14:17" hidden="1" x14ac:dyDescent="0.75">
      <c r="N104" s="11"/>
      <c r="O104" s="11"/>
      <c r="P104" s="11"/>
      <c r="Q104" s="11"/>
    </row>
  </sheetData>
  <sheetProtection sheet="1" objects="1" scenarios="1" selectLockedCells="1"/>
  <mergeCells count="2">
    <mergeCell ref="N1:Q7"/>
    <mergeCell ref="N8:Q11"/>
  </mergeCells>
  <conditionalFormatting sqref="N1:Q7">
    <cfRule type="expression" dxfId="2" priority="1">
      <formula>$N$1&gt;4</formula>
    </cfRule>
    <cfRule type="expression" dxfId="1" priority="2">
      <formula>$N$1&gt;2</formula>
    </cfRule>
    <cfRule type="expression" dxfId="0" priority="3">
      <formula>$N$1=0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01F8-4F51-491B-9F77-C766E8F0490D}">
  <dimension ref="A1:K34"/>
  <sheetViews>
    <sheetView workbookViewId="0">
      <selection activeCell="A20" sqref="A20"/>
    </sheetView>
  </sheetViews>
  <sheetFormatPr defaultRowHeight="14.75" x14ac:dyDescent="0.75"/>
  <cols>
    <col min="1" max="1" width="21.7265625" customWidth="1"/>
    <col min="4" max="4" width="11.7265625" customWidth="1"/>
    <col min="11" max="11" width="0" hidden="1" customWidth="1"/>
  </cols>
  <sheetData>
    <row r="1" spans="1:11" x14ac:dyDescent="0.75">
      <c r="A1" s="27" t="s">
        <v>79</v>
      </c>
      <c r="B1" s="27"/>
      <c r="D1" s="27" t="s">
        <v>80</v>
      </c>
      <c r="E1" s="27"/>
      <c r="H1" s="15"/>
      <c r="I1" s="16"/>
    </row>
    <row r="2" spans="1:11" x14ac:dyDescent="0.75">
      <c r="A2" s="6" t="s">
        <v>13</v>
      </c>
      <c r="B2" s="6" t="s">
        <v>81</v>
      </c>
      <c r="D2" s="6" t="s">
        <v>13</v>
      </c>
      <c r="E2" s="6" t="s">
        <v>81</v>
      </c>
      <c r="F2" s="7"/>
      <c r="H2" s="15"/>
      <c r="I2" s="17"/>
    </row>
    <row r="3" spans="1:11" x14ac:dyDescent="0.75">
      <c r="A3" t="s">
        <v>18</v>
      </c>
      <c r="B3">
        <f>IFERROR(COUNTIF(Submissions!M:M,'Dashboard Data'!A3),0)</f>
        <v>14</v>
      </c>
      <c r="D3" t="str" cm="1">
        <f t="array" ref="D3:D6">_xlfn.UNIQUE(Table1[Manager])</f>
        <v>CJ</v>
      </c>
      <c r="E3">
        <f>IFERROR(COUNTIF(Table1[Manager],'Dashboard Data'!D3),0)</f>
        <v>12</v>
      </c>
      <c r="H3" s="18"/>
      <c r="I3" s="18"/>
      <c r="K3" s="8"/>
    </row>
    <row r="4" spans="1:11" x14ac:dyDescent="0.75">
      <c r="A4" t="s">
        <v>29</v>
      </c>
      <c r="B4">
        <f>IFERROR(COUNTIF(Submissions!M:M,'Dashboard Data'!A4),0)</f>
        <v>1</v>
      </c>
      <c r="D4" t="str">
        <v>MT</v>
      </c>
      <c r="E4">
        <f>IFERROR(COUNTIF(Table1[Manager],'Dashboard Data'!D4),0)</f>
        <v>2</v>
      </c>
      <c r="H4" s="9"/>
      <c r="K4" s="8"/>
    </row>
    <row r="5" spans="1:11" x14ac:dyDescent="0.75">
      <c r="A5" t="s">
        <v>33</v>
      </c>
      <c r="B5">
        <f>IFERROR(COUNTIF(Submissions!M:M,'Dashboard Data'!A5),0)</f>
        <v>2</v>
      </c>
      <c r="D5" t="str">
        <v>JB</v>
      </c>
      <c r="E5">
        <f>IFERROR(COUNTIF(Table1[Manager],'Dashboard Data'!D5),0)</f>
        <v>2</v>
      </c>
      <c r="H5" s="9"/>
      <c r="K5" s="8"/>
    </row>
    <row r="6" spans="1:11" x14ac:dyDescent="0.75">
      <c r="A6" t="s">
        <v>37</v>
      </c>
      <c r="B6">
        <f>IFERROR(COUNTIF(Submissions!M:M,'Dashboard Data'!A6),0)</f>
        <v>0</v>
      </c>
      <c r="D6">
        <v>0</v>
      </c>
      <c r="E6">
        <f>IFERROR(COUNTIF(Table1[Manager],'Dashboard Data'!D6),0)</f>
        <v>0</v>
      </c>
      <c r="H6" s="9"/>
      <c r="K6" s="8"/>
    </row>
    <row r="7" spans="1:11" x14ac:dyDescent="0.75">
      <c r="A7" t="s">
        <v>82</v>
      </c>
      <c r="B7">
        <f>COUNTBLANK(Table1[Status])</f>
        <v>1</v>
      </c>
      <c r="E7">
        <f>IFERROR(COUNTIF(Table1[Manager],'Dashboard Data'!D7),0)</f>
        <v>0</v>
      </c>
      <c r="H7" s="9"/>
      <c r="K7" s="8"/>
    </row>
    <row r="8" spans="1:11" x14ac:dyDescent="0.75">
      <c r="E8">
        <f>IFERROR(COUNTIF(Table1[Manager],'Dashboard Data'!D8),0)</f>
        <v>0</v>
      </c>
      <c r="H8" s="9"/>
      <c r="K8" s="8"/>
    </row>
    <row r="9" spans="1:11" x14ac:dyDescent="0.75">
      <c r="A9" s="27" t="s">
        <v>83</v>
      </c>
      <c r="B9" s="28"/>
      <c r="E9">
        <f>IFERROR(COUNTIF(Table1[Manager],'Dashboard Data'!D9),0)</f>
        <v>0</v>
      </c>
      <c r="H9" s="9"/>
      <c r="K9" s="8"/>
    </row>
    <row r="10" spans="1:11" x14ac:dyDescent="0.75">
      <c r="A10" s="6" t="s">
        <v>13</v>
      </c>
      <c r="B10" s="6" t="s">
        <v>81</v>
      </c>
      <c r="E10">
        <f>IFERROR(COUNTIF(Table1[Manager],'Dashboard Data'!D10),0)</f>
        <v>0</v>
      </c>
      <c r="H10" s="9"/>
      <c r="K10" s="8"/>
    </row>
    <row r="11" spans="1:11" x14ac:dyDescent="0.75">
      <c r="A11" t="s">
        <v>84</v>
      </c>
      <c r="B11">
        <f>IFERROR(COUNTIF(Table1[Reason],'Dashboard Data'!A11),0)</f>
        <v>0</v>
      </c>
      <c r="E11">
        <f>IFERROR(COUNTIF(Table1[Manager],'Dashboard Data'!D11),0)</f>
        <v>0</v>
      </c>
      <c r="H11" s="9"/>
      <c r="K11" s="8"/>
    </row>
    <row r="12" spans="1:11" x14ac:dyDescent="0.75">
      <c r="A12" t="s">
        <v>85</v>
      </c>
      <c r="B12">
        <f>IFERROR(COUNTIF(Table1[Reason],'Dashboard Data'!A12),0)</f>
        <v>1</v>
      </c>
      <c r="E12">
        <f>IFERROR(COUNTIF(Table1[Manager],'Dashboard Data'!D12),0)</f>
        <v>0</v>
      </c>
      <c r="H12" s="9"/>
      <c r="K12" s="8"/>
    </row>
    <row r="13" spans="1:11" x14ac:dyDescent="0.75">
      <c r="A13" t="s">
        <v>86</v>
      </c>
      <c r="B13">
        <f>IFERROR(COUNTIF(Table1[Reason],'Dashboard Data'!A13),0)</f>
        <v>0</v>
      </c>
      <c r="E13">
        <f>IFERROR(COUNTIF(Table1[Manager],'Dashboard Data'!D13),0)</f>
        <v>0</v>
      </c>
      <c r="H13" s="9"/>
      <c r="K13" s="8"/>
    </row>
    <row r="14" spans="1:11" x14ac:dyDescent="0.75">
      <c r="A14" t="s">
        <v>87</v>
      </c>
      <c r="B14">
        <f>IFERROR(COUNTIF(Table1[Reason],'Dashboard Data'!A14),0)</f>
        <v>0</v>
      </c>
      <c r="E14">
        <f>IFERROR(COUNTIF(Table1[Manager],'Dashboard Data'!D14),0)</f>
        <v>0</v>
      </c>
      <c r="H14" s="9"/>
      <c r="K14" s="8"/>
    </row>
    <row r="15" spans="1:11" x14ac:dyDescent="0.75">
      <c r="A15" t="s">
        <v>25</v>
      </c>
      <c r="B15">
        <f>IFERROR(COUNTIF(Table1[Reason],'Dashboard Data'!A15),0)</f>
        <v>14</v>
      </c>
      <c r="E15">
        <f>IFERROR(COUNTIF(Table1[Manager],'Dashboard Data'!D15),0)</f>
        <v>0</v>
      </c>
      <c r="H15" s="9"/>
    </row>
    <row r="16" spans="1:11" x14ac:dyDescent="0.75">
      <c r="A16" t="s">
        <v>88</v>
      </c>
      <c r="B16">
        <f>IFERROR(COUNTIF(Table1[Reason],'Dashboard Data'!A16),0)</f>
        <v>0</v>
      </c>
      <c r="E16">
        <f>IFERROR(COUNTIF(Table1[Manager],'Dashboard Data'!D16),0)</f>
        <v>0</v>
      </c>
      <c r="H16" s="9"/>
    </row>
    <row r="17" spans="1:8" x14ac:dyDescent="0.75">
      <c r="A17" t="s">
        <v>89</v>
      </c>
      <c r="B17">
        <f>IFERROR(COUNTIF(Table1[Reason],'Dashboard Data'!A17),0)</f>
        <v>2</v>
      </c>
      <c r="E17">
        <f>IFERROR(COUNTIF(Table1[Manager],'Dashboard Data'!D17),0)</f>
        <v>0</v>
      </c>
      <c r="H17" s="9"/>
    </row>
    <row r="18" spans="1:8" x14ac:dyDescent="0.75">
      <c r="A18" t="s">
        <v>71</v>
      </c>
      <c r="B18">
        <f>IFERROR(COUNTIF(Table1[Reason],'Dashboard Data'!A18),0)</f>
        <v>1</v>
      </c>
      <c r="H18" s="9"/>
    </row>
    <row r="19" spans="1:8" x14ac:dyDescent="0.75">
      <c r="H19" s="9"/>
    </row>
    <row r="20" spans="1:8" x14ac:dyDescent="0.75">
      <c r="H20" s="9"/>
    </row>
    <row r="21" spans="1:8" x14ac:dyDescent="0.75">
      <c r="H21" s="9"/>
    </row>
    <row r="22" spans="1:8" x14ac:dyDescent="0.75">
      <c r="H22" s="9"/>
    </row>
    <row r="23" spans="1:8" x14ac:dyDescent="0.75">
      <c r="H23" s="9"/>
    </row>
    <row r="24" spans="1:8" x14ac:dyDescent="0.75">
      <c r="H24" s="9"/>
    </row>
    <row r="25" spans="1:8" x14ac:dyDescent="0.75">
      <c r="H25" s="9"/>
    </row>
    <row r="26" spans="1:8" x14ac:dyDescent="0.75">
      <c r="H26" s="9"/>
    </row>
    <row r="27" spans="1:8" x14ac:dyDescent="0.75">
      <c r="H27" s="9"/>
    </row>
    <row r="28" spans="1:8" x14ac:dyDescent="0.75">
      <c r="H28" s="9"/>
    </row>
    <row r="29" spans="1:8" x14ac:dyDescent="0.75">
      <c r="H29" s="9"/>
    </row>
    <row r="30" spans="1:8" x14ac:dyDescent="0.75">
      <c r="H30" s="9"/>
    </row>
    <row r="31" spans="1:8" x14ac:dyDescent="0.75">
      <c r="H31" s="9"/>
    </row>
    <row r="32" spans="1:8" x14ac:dyDescent="0.75">
      <c r="H32" s="9"/>
    </row>
    <row r="33" spans="8:8" x14ac:dyDescent="0.75">
      <c r="H33" s="9"/>
    </row>
    <row r="34" spans="8:8" x14ac:dyDescent="0.75">
      <c r="H34" s="9"/>
    </row>
  </sheetData>
  <sheetProtection sheet="1" objects="1" scenarios="1" selectLockedCells="1"/>
  <mergeCells count="3">
    <mergeCell ref="A1:B1"/>
    <mergeCell ref="D1:E1"/>
    <mergeCell ref="A9:B9"/>
  </mergeCells>
  <phoneticPr fontId="4" type="noConversion"/>
  <dataValidations count="2">
    <dataValidation type="whole" showInputMessage="1" showErrorMessage="1" sqref="I1" xr:uid="{6BFB3869-7BC5-419D-9933-91E7409EFC25}">
      <formula1>2000</formula1>
      <formula2>3000</formula2>
    </dataValidation>
    <dataValidation type="list" allowBlank="1" showInputMessage="1" showErrorMessage="1" sqref="I2" xr:uid="{68D0434E-ACD1-4DDE-B950-4FD38169C9E9}">
      <formula1>$K$3:$K$14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Submissions</vt:lpstr>
      <vt:lpstr>Dashboard</vt:lpstr>
      <vt:lpstr>Dashboard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 Coast EPIC</dc:creator>
  <cp:keywords/>
  <dc:description/>
  <cp:lastModifiedBy>Joseph, Christopher Bethune (tbh7cm)</cp:lastModifiedBy>
  <cp:revision/>
  <dcterms:created xsi:type="dcterms:W3CDTF">2025-01-03T16:26:02Z</dcterms:created>
  <dcterms:modified xsi:type="dcterms:W3CDTF">2025-01-16T17:33:09Z</dcterms:modified>
  <cp:category/>
  <cp:contentStatus/>
</cp:coreProperties>
</file>