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T5" sheetId="3" r:id="rId1"/>
    <sheet name="T8" sheetId="2" r:id="rId2"/>
    <sheet name="T13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7" i="1"/>
  <c r="D7" i="1" s="1"/>
  <c r="E7" i="1"/>
  <c r="G7" i="1"/>
  <c r="J7" i="1"/>
  <c r="I7" i="1" s="1"/>
  <c r="E4" i="1"/>
  <c r="J4" i="1"/>
  <c r="L4" i="1"/>
  <c r="M4" i="1"/>
  <c r="N4" i="1"/>
  <c r="E5" i="1"/>
  <c r="F5" i="1" s="1"/>
  <c r="J5" i="1"/>
  <c r="L5" i="1"/>
  <c r="M5" i="1"/>
  <c r="N5" i="1"/>
  <c r="E6" i="1"/>
  <c r="J6" i="1"/>
  <c r="L6" i="1"/>
  <c r="M6" i="1"/>
  <c r="N6" i="1"/>
  <c r="C4" i="1"/>
  <c r="F6" i="1"/>
  <c r="H5" i="1"/>
  <c r="K4" i="1" l="1"/>
  <c r="H4" i="1"/>
  <c r="H7" i="1" s="1"/>
  <c r="F4" i="1"/>
  <c r="F7" i="1" s="1"/>
  <c r="L7" i="1"/>
  <c r="H6" i="1"/>
  <c r="C5" i="1"/>
  <c r="C7" i="1" s="1"/>
  <c r="C9" i="1"/>
  <c r="B9" i="1"/>
  <c r="J4" i="2"/>
  <c r="K5" i="1" l="1"/>
  <c r="K7" i="1" s="1"/>
  <c r="K6" i="1"/>
  <c r="C7" i="2"/>
  <c r="B7" i="2"/>
  <c r="D5" i="2"/>
  <c r="D6" i="2"/>
  <c r="D4" i="2"/>
  <c r="H5" i="2"/>
  <c r="I5" i="2" s="1"/>
  <c r="H6" i="2"/>
  <c r="I6" i="2" s="1"/>
  <c r="H4" i="2"/>
  <c r="I4" i="2" s="1"/>
  <c r="M4" i="2" s="1"/>
  <c r="L4" i="2" s="1"/>
  <c r="F3" i="3"/>
  <c r="G3" i="3"/>
  <c r="D3" i="3"/>
  <c r="J3" i="3"/>
  <c r="H3" i="3"/>
  <c r="C3" i="3"/>
  <c r="M7" i="1" l="1"/>
  <c r="N7" i="1"/>
  <c r="B10" i="1"/>
  <c r="C10" i="1"/>
  <c r="M6" i="2"/>
  <c r="L6" i="2" s="1"/>
  <c r="J6" i="2" s="1"/>
  <c r="E6" i="2"/>
  <c r="E5" i="2"/>
  <c r="E4" i="2"/>
  <c r="D7" i="2"/>
  <c r="M5" i="2"/>
  <c r="L5" i="2" s="1"/>
  <c r="J5" i="2" s="1"/>
  <c r="J7" i="2" s="1"/>
  <c r="L7" i="2" s="1"/>
  <c r="M7" i="2" s="1"/>
  <c r="I7" i="2" s="1"/>
  <c r="H7" i="2" s="1"/>
  <c r="F7" i="2" s="1"/>
</calcChain>
</file>

<file path=xl/sharedStrings.xml><?xml version="1.0" encoding="utf-8"?>
<sst xmlns="http://schemas.openxmlformats.org/spreadsheetml/2006/main" count="70" uniqueCount="61">
  <si>
    <t>商品</t>
    <phoneticPr fontId="1" type="noConversion"/>
  </si>
  <si>
    <t>销售价格</t>
    <phoneticPr fontId="1" type="noConversion"/>
  </si>
  <si>
    <t>哈哈哈</t>
    <phoneticPr fontId="1" type="noConversion"/>
  </si>
  <si>
    <t>基期（%）</t>
    <phoneticPr fontId="1" type="noConversion"/>
  </si>
  <si>
    <t>报告期（%）</t>
    <phoneticPr fontId="1" type="noConversion"/>
  </si>
  <si>
    <t>销售量</t>
    <phoneticPr fontId="1" type="noConversion"/>
  </si>
  <si>
    <t>指标指数</t>
    <phoneticPr fontId="1" type="noConversion"/>
  </si>
  <si>
    <t>指标指数</t>
    <phoneticPr fontId="1" type="noConversion"/>
  </si>
  <si>
    <t>动态指标</t>
    <phoneticPr fontId="1" type="noConversion"/>
  </si>
  <si>
    <t>销售额（亿元）</t>
    <phoneticPr fontId="1" type="noConversion"/>
  </si>
  <si>
    <t>基期（亿元）</t>
    <phoneticPr fontId="1" type="noConversion"/>
  </si>
  <si>
    <t>报告期（亿元）</t>
    <phoneticPr fontId="1" type="noConversion"/>
  </si>
  <si>
    <t>（1）市场销售量总指数为103%。</t>
    <phoneticPr fontId="1" type="noConversion"/>
  </si>
  <si>
    <t>（2）市场销售价格指数为110.96%。</t>
    <phoneticPr fontId="1" type="noConversion"/>
  </si>
  <si>
    <t>商品名称</t>
    <phoneticPr fontId="1" type="noConversion"/>
  </si>
  <si>
    <t>甲</t>
    <phoneticPr fontId="1" type="noConversion"/>
  </si>
  <si>
    <t>乙</t>
    <phoneticPr fontId="1" type="noConversion"/>
  </si>
  <si>
    <t>丙</t>
    <phoneticPr fontId="1" type="noConversion"/>
  </si>
  <si>
    <t>出厂价格</t>
    <phoneticPr fontId="1" type="noConversion"/>
  </si>
  <si>
    <t>产量</t>
    <phoneticPr fontId="1" type="noConversion"/>
  </si>
  <si>
    <t>动态指标（%）</t>
    <phoneticPr fontId="1" type="noConversion"/>
  </si>
  <si>
    <t>基期（万元）</t>
    <phoneticPr fontId="1" type="noConversion"/>
  </si>
  <si>
    <t>报告期（万元）</t>
    <phoneticPr fontId="1" type="noConversion"/>
  </si>
  <si>
    <t>报告期出厂价格比基期增长（%）</t>
    <phoneticPr fontId="1" type="noConversion"/>
  </si>
  <si>
    <t>基期（%）</t>
    <phoneticPr fontId="1" type="noConversion"/>
  </si>
  <si>
    <t>报告期（%）</t>
    <phoneticPr fontId="1" type="noConversion"/>
  </si>
  <si>
    <t>指标指数（%）</t>
    <phoneticPr fontId="1" type="noConversion"/>
  </si>
  <si>
    <t>基期（%）</t>
    <phoneticPr fontId="1" type="noConversion"/>
  </si>
  <si>
    <t>指标指数（%）</t>
    <phoneticPr fontId="1" type="noConversion"/>
  </si>
  <si>
    <t>基期比例指标</t>
    <phoneticPr fontId="1" type="noConversion"/>
  </si>
  <si>
    <t>合计或平均</t>
    <phoneticPr fontId="1" type="noConversion"/>
  </si>
  <si>
    <t>（3）由于销售量变动对销售额的影响：(40-35)*3%/14.29%=1.05（亿元）</t>
    <phoneticPr fontId="1" type="noConversion"/>
  </si>
  <si>
    <t>总产值（万元）</t>
    <phoneticPr fontId="1" type="noConversion"/>
  </si>
  <si>
    <t>报告期产量比基期增长（%）</t>
    <phoneticPr fontId="1" type="noConversion"/>
  </si>
  <si>
    <t>（2）总产值指数：114.97%；产品产量指数：104.9%。</t>
    <phoneticPr fontId="1" type="noConversion"/>
  </si>
  <si>
    <t>（1）出厂价格指数：109.6%；由于价格变化而增加的总产值：(8220-7150)*(1-4.9%/14.97%)=720万元</t>
    <phoneticPr fontId="1" type="noConversion"/>
  </si>
  <si>
    <t>按技术级别分组</t>
    <phoneticPr fontId="1" type="noConversion"/>
  </si>
  <si>
    <t>高级技师</t>
    <phoneticPr fontId="1" type="noConversion"/>
  </si>
  <si>
    <t>中级技师</t>
    <phoneticPr fontId="1" type="noConversion"/>
  </si>
  <si>
    <t>初级技师</t>
    <phoneticPr fontId="1" type="noConversion"/>
  </si>
  <si>
    <t>基期</t>
    <phoneticPr fontId="1" type="noConversion"/>
  </si>
  <si>
    <t>人数（人）</t>
    <phoneticPr fontId="1" type="noConversion"/>
  </si>
  <si>
    <t>平均工资（元）</t>
    <phoneticPr fontId="1" type="noConversion"/>
  </si>
  <si>
    <t>报告期</t>
    <phoneticPr fontId="1" type="noConversion"/>
  </si>
  <si>
    <t>合计或平均</t>
    <phoneticPr fontId="1" type="noConversion"/>
  </si>
  <si>
    <t>工资比例指标</t>
    <phoneticPr fontId="1" type="noConversion"/>
  </si>
  <si>
    <t>人数比例指标</t>
    <phoneticPr fontId="1" type="noConversion"/>
  </si>
  <si>
    <t>人数变动指数</t>
    <phoneticPr fontId="1" type="noConversion"/>
  </si>
  <si>
    <t>工资变动指数</t>
    <phoneticPr fontId="1" type="noConversion"/>
  </si>
  <si>
    <t>总工资（元）</t>
    <phoneticPr fontId="1" type="noConversion"/>
  </si>
  <si>
    <t>变动情况</t>
    <phoneticPr fontId="1" type="noConversion"/>
  </si>
  <si>
    <t>固定构成指数</t>
    <phoneticPr fontId="1" type="noConversion"/>
  </si>
  <si>
    <t>结构影响指数</t>
    <phoneticPr fontId="1" type="noConversion"/>
  </si>
  <si>
    <t>102.77%=111.31%*92.32%</t>
    <phoneticPr fontId="1" type="noConversion"/>
  </si>
  <si>
    <t>133.75=546.34-412.6</t>
    <phoneticPr fontId="1" type="noConversion"/>
  </si>
  <si>
    <t>第五章第十三小题</t>
    <phoneticPr fontId="1" type="noConversion"/>
  </si>
  <si>
    <t>相对数分析</t>
    <phoneticPr fontId="1" type="noConversion"/>
  </si>
  <si>
    <t>绝对数分析</t>
    <phoneticPr fontId="1" type="noConversion"/>
  </si>
  <si>
    <t>（3）相对数分析：114.97%=109.5%*104.9%；</t>
    <phoneticPr fontId="1" type="noConversion"/>
  </si>
  <si>
    <t>绝对数分析：1070=350+720</t>
    <phoneticPr fontId="1" type="noConversion"/>
  </si>
  <si>
    <t>第八题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</si>
</sst>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000000000%"/>
    <numFmt numFmtId="177" formatCode="0.000%"/>
    <numFmt numFmtId="178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0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Alignmen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3" sqref="A3"/>
    </sheetView>
  </sheetViews>
  <sheetFormatPr defaultRowHeight="13.8" x14ac:dyDescent="0.25"/>
  <cols>
    <col min="3" max="3" width="12.77734375" customWidth="1"/>
    <col min="4" max="4" width="10.6640625" customWidth="1"/>
    <col min="6" max="6" width="12.33203125" customWidth="1"/>
    <col min="7" max="7" width="10.77734375" customWidth="1"/>
    <col min="8" max="8" width="11.77734375" customWidth="1"/>
    <col min="9" max="9" width="14" customWidth="1"/>
    <col min="10" max="10" width="10.21875" customWidth="1"/>
  </cols>
  <sheetData>
    <row r="1" spans="1:10" x14ac:dyDescent="0.25">
      <c r="A1" s="8" t="s">
        <v>0</v>
      </c>
      <c r="B1" s="8" t="s">
        <v>5</v>
      </c>
      <c r="C1" s="8"/>
      <c r="D1" s="8"/>
      <c r="E1" s="8" t="s">
        <v>1</v>
      </c>
      <c r="F1" s="8"/>
      <c r="G1" s="8"/>
      <c r="H1" s="8" t="s">
        <v>9</v>
      </c>
      <c r="I1" s="8"/>
      <c r="J1" s="8"/>
    </row>
    <row r="2" spans="1:10" x14ac:dyDescent="0.25">
      <c r="A2" s="8"/>
      <c r="B2" s="6" t="s">
        <v>3</v>
      </c>
      <c r="C2" s="6" t="s">
        <v>4</v>
      </c>
      <c r="D2" s="6" t="s">
        <v>6</v>
      </c>
      <c r="E2" s="6" t="s">
        <v>3</v>
      </c>
      <c r="F2" s="6" t="s">
        <v>4</v>
      </c>
      <c r="G2" s="6" t="s">
        <v>7</v>
      </c>
      <c r="H2" s="6" t="s">
        <v>10</v>
      </c>
      <c r="I2" s="6" t="s">
        <v>11</v>
      </c>
      <c r="J2" s="6" t="s">
        <v>8</v>
      </c>
    </row>
    <row r="3" spans="1:10" x14ac:dyDescent="0.25">
      <c r="A3" s="6" t="s">
        <v>2</v>
      </c>
      <c r="B3" s="7">
        <v>1</v>
      </c>
      <c r="C3" s="7">
        <f>B3+0.03</f>
        <v>1.03</v>
      </c>
      <c r="D3" s="7">
        <f>C3/B3</f>
        <v>1.03</v>
      </c>
      <c r="E3" s="7">
        <v>1</v>
      </c>
      <c r="F3" s="7">
        <f>E3*G3</f>
        <v>1.1095700416088765</v>
      </c>
      <c r="G3" s="7">
        <f>J3/D3</f>
        <v>1.1095700416088765</v>
      </c>
      <c r="H3" s="6">
        <f>I3-5</f>
        <v>35</v>
      </c>
      <c r="I3" s="6">
        <v>40</v>
      </c>
      <c r="J3" s="7">
        <f>I3/H3</f>
        <v>1.1428571428571428</v>
      </c>
    </row>
    <row r="4" spans="1:10" x14ac:dyDescent="0.25">
      <c r="A4" s="8" t="s">
        <v>12</v>
      </c>
      <c r="B4" s="8"/>
      <c r="C4" s="8"/>
      <c r="D4" s="8"/>
      <c r="E4" s="8"/>
      <c r="F4" s="8"/>
      <c r="G4" s="6"/>
      <c r="H4" s="6"/>
      <c r="I4" s="6"/>
      <c r="J4" s="6"/>
    </row>
    <row r="5" spans="1:10" x14ac:dyDescent="0.25">
      <c r="A5" s="8" t="s">
        <v>13</v>
      </c>
      <c r="B5" s="8"/>
      <c r="C5" s="8"/>
      <c r="D5" s="8"/>
      <c r="E5" s="8"/>
      <c r="F5" s="8"/>
      <c r="G5" s="6"/>
      <c r="H5" s="6"/>
      <c r="I5" s="6"/>
      <c r="J5" s="6"/>
    </row>
    <row r="6" spans="1:10" x14ac:dyDescent="0.25">
      <c r="A6" s="8" t="s">
        <v>31</v>
      </c>
      <c r="B6" s="8"/>
      <c r="C6" s="8"/>
      <c r="D6" s="8"/>
      <c r="E6" s="8"/>
      <c r="F6" s="8"/>
      <c r="G6" s="6"/>
      <c r="H6" s="6"/>
      <c r="I6" s="6"/>
      <c r="J6" s="6"/>
    </row>
  </sheetData>
  <mergeCells count="7">
    <mergeCell ref="A1:A2"/>
    <mergeCell ref="B1:D1"/>
    <mergeCell ref="E1:G1"/>
    <mergeCell ref="H1:J1"/>
    <mergeCell ref="A4:F4"/>
    <mergeCell ref="A5:F5"/>
    <mergeCell ref="A6:F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I16" sqref="I16"/>
    </sheetView>
  </sheetViews>
  <sheetFormatPr defaultRowHeight="13.8" x14ac:dyDescent="0.25"/>
  <cols>
    <col min="1" max="1" width="10.88671875" customWidth="1"/>
    <col min="2" max="2" width="11.21875" customWidth="1"/>
    <col min="3" max="3" width="13.33203125" customWidth="1"/>
    <col min="4" max="5" width="13.21875" customWidth="1"/>
    <col min="6" max="6" width="28" customWidth="1"/>
    <col min="7" max="7" width="10" bestFit="1" customWidth="1"/>
    <col min="8" max="8" width="11.21875" customWidth="1"/>
    <col min="9" max="9" width="13.109375" customWidth="1"/>
    <col min="10" max="10" width="23.6640625" customWidth="1"/>
    <col min="11" max="11" width="19.88671875" bestFit="1" customWidth="1"/>
    <col min="12" max="12" width="10.21875" customWidth="1"/>
    <col min="13" max="13" width="12.6640625" customWidth="1"/>
  </cols>
  <sheetData>
    <row r="1" spans="1:13" x14ac:dyDescent="0.25">
      <c r="A1" s="15" t="s">
        <v>60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5">
      <c r="A2" s="16" t="s">
        <v>14</v>
      </c>
      <c r="B2" s="14" t="s">
        <v>32</v>
      </c>
      <c r="C2" s="14"/>
      <c r="D2" s="14"/>
      <c r="E2" s="14"/>
      <c r="F2" s="14" t="s">
        <v>18</v>
      </c>
      <c r="G2" s="14"/>
      <c r="H2" s="14"/>
      <c r="I2" s="14"/>
      <c r="J2" s="14"/>
      <c r="K2" s="14" t="s">
        <v>19</v>
      </c>
      <c r="L2" s="14"/>
      <c r="M2" s="14"/>
    </row>
    <row r="3" spans="1:13" x14ac:dyDescent="0.25">
      <c r="A3" s="5"/>
      <c r="B3" s="6" t="s">
        <v>21</v>
      </c>
      <c r="C3" s="6" t="s">
        <v>22</v>
      </c>
      <c r="D3" s="6" t="s">
        <v>20</v>
      </c>
      <c r="E3" s="6" t="s">
        <v>29</v>
      </c>
      <c r="F3" s="6" t="s">
        <v>23</v>
      </c>
      <c r="G3" s="6" t="s">
        <v>24</v>
      </c>
      <c r="H3" s="6" t="s">
        <v>25</v>
      </c>
      <c r="I3" s="6" t="s">
        <v>26</v>
      </c>
      <c r="J3" s="6" t="s">
        <v>33</v>
      </c>
      <c r="K3" s="6" t="s">
        <v>27</v>
      </c>
      <c r="L3" s="6" t="s">
        <v>25</v>
      </c>
      <c r="M3" s="6" t="s">
        <v>28</v>
      </c>
    </row>
    <row r="4" spans="1:13" x14ac:dyDescent="0.25">
      <c r="A4" s="6" t="s">
        <v>15</v>
      </c>
      <c r="B4" s="6">
        <v>1450</v>
      </c>
      <c r="C4" s="6">
        <v>1680</v>
      </c>
      <c r="D4" s="7">
        <f>C4/B4</f>
        <v>1.1586206896551725</v>
      </c>
      <c r="E4" s="7">
        <f>B4/B7</f>
        <v>0.20279720279720279</v>
      </c>
      <c r="F4" s="7">
        <v>0.12</v>
      </c>
      <c r="G4" s="7">
        <v>1</v>
      </c>
      <c r="H4" s="7">
        <f>G4+F4</f>
        <v>1.1200000000000001</v>
      </c>
      <c r="I4" s="7">
        <f>H4/G4</f>
        <v>1.1200000000000001</v>
      </c>
      <c r="J4" s="7">
        <f>L4-K4</f>
        <v>3.4482758620689724E-2</v>
      </c>
      <c r="K4" s="7">
        <v>1</v>
      </c>
      <c r="L4" s="7">
        <f>M4*K4</f>
        <v>1.0344827586206897</v>
      </c>
      <c r="M4" s="7">
        <f>D4/I4</f>
        <v>1.0344827586206897</v>
      </c>
    </row>
    <row r="5" spans="1:13" x14ac:dyDescent="0.25">
      <c r="A5" s="6" t="s">
        <v>16</v>
      </c>
      <c r="B5" s="6">
        <v>2200</v>
      </c>
      <c r="C5" s="6">
        <v>2760</v>
      </c>
      <c r="D5" s="7">
        <f t="shared" ref="D5:D7" si="0">C5/B5</f>
        <v>1.2545454545454546</v>
      </c>
      <c r="E5" s="7">
        <f>B5/B7</f>
        <v>0.30769230769230771</v>
      </c>
      <c r="F5" s="7">
        <v>0.15</v>
      </c>
      <c r="G5" s="7">
        <v>1</v>
      </c>
      <c r="H5" s="7">
        <f t="shared" ref="H5:H6" si="1">G5+F5</f>
        <v>1.1499999999999999</v>
      </c>
      <c r="I5" s="7">
        <f t="shared" ref="I5:I6" si="2">H5/G5</f>
        <v>1.1499999999999999</v>
      </c>
      <c r="J5" s="7">
        <f t="shared" ref="J5:J6" si="3">L5-K5</f>
        <v>9.090909090909105E-2</v>
      </c>
      <c r="K5" s="7">
        <v>1</v>
      </c>
      <c r="L5" s="7">
        <f t="shared" ref="L5:L6" si="4">M5*K5</f>
        <v>1.0909090909090911</v>
      </c>
      <c r="M5" s="7">
        <f>D5/I5</f>
        <v>1.0909090909090911</v>
      </c>
    </row>
    <row r="6" spans="1:13" x14ac:dyDescent="0.25">
      <c r="A6" s="6" t="s">
        <v>17</v>
      </c>
      <c r="B6" s="6">
        <v>3500</v>
      </c>
      <c r="C6" s="6">
        <v>3780</v>
      </c>
      <c r="D6" s="7">
        <f t="shared" si="0"/>
        <v>1.08</v>
      </c>
      <c r="E6" s="7">
        <f>B6/B7</f>
        <v>0.48951048951048953</v>
      </c>
      <c r="F6" s="7">
        <v>0.05</v>
      </c>
      <c r="G6" s="7">
        <v>1</v>
      </c>
      <c r="H6" s="7">
        <f t="shared" si="1"/>
        <v>1.05</v>
      </c>
      <c r="I6" s="7">
        <f t="shared" si="2"/>
        <v>1.05</v>
      </c>
      <c r="J6" s="7">
        <f t="shared" si="3"/>
        <v>2.8571428571428692E-2</v>
      </c>
      <c r="K6" s="7">
        <v>1</v>
      </c>
      <c r="L6" s="7">
        <f t="shared" si="4"/>
        <v>1.0285714285714287</v>
      </c>
      <c r="M6" s="7">
        <f>D6/I6</f>
        <v>1.0285714285714287</v>
      </c>
    </row>
    <row r="7" spans="1:13" x14ac:dyDescent="0.25">
      <c r="A7" s="6" t="s">
        <v>30</v>
      </c>
      <c r="B7" s="6">
        <f>SUM(B4:B6)</f>
        <v>7150</v>
      </c>
      <c r="C7" s="6">
        <f>SUM(C4:C6)</f>
        <v>8220</v>
      </c>
      <c r="D7" s="7">
        <f t="shared" si="0"/>
        <v>1.1496503496503496</v>
      </c>
      <c r="E7" s="7">
        <v>1</v>
      </c>
      <c r="F7" s="7">
        <f>H7-G7</f>
        <v>9.5999999999999641E-2</v>
      </c>
      <c r="G7" s="7">
        <v>1</v>
      </c>
      <c r="H7" s="7">
        <f>I7*G7</f>
        <v>1.0959999999999996</v>
      </c>
      <c r="I7" s="7">
        <f>D7/M7</f>
        <v>1.0959999999999996</v>
      </c>
      <c r="J7" s="7">
        <f>J4*E4+J5*E5+E6*J6</f>
        <v>4.895104895104907E-2</v>
      </c>
      <c r="K7" s="7">
        <v>1</v>
      </c>
      <c r="L7" s="7">
        <f>K7+J7</f>
        <v>1.0489510489510492</v>
      </c>
      <c r="M7" s="7">
        <f>L7/K7</f>
        <v>1.0489510489510492</v>
      </c>
    </row>
    <row r="8" spans="1:13" x14ac:dyDescent="0.25">
      <c r="A8" s="13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x14ac:dyDescent="0.25">
      <c r="A9" s="13" t="s">
        <v>34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x14ac:dyDescent="0.25">
      <c r="A10" s="12" t="s">
        <v>58</v>
      </c>
      <c r="B10" s="12"/>
      <c r="C10" s="12"/>
      <c r="D10" s="12"/>
      <c r="E10" s="12"/>
      <c r="F10" s="11"/>
      <c r="G10" s="11"/>
      <c r="H10" s="11"/>
      <c r="I10" s="11"/>
      <c r="J10" s="11"/>
      <c r="K10" s="11"/>
      <c r="L10" s="11"/>
      <c r="M10" s="11"/>
    </row>
    <row r="11" spans="1:13" x14ac:dyDescent="0.25">
      <c r="A11" s="5" t="s">
        <v>59</v>
      </c>
      <c r="B11" s="5"/>
      <c r="C11" s="5"/>
      <c r="D11" s="5"/>
      <c r="E11" s="5"/>
      <c r="K11" s="1"/>
    </row>
    <row r="14" spans="1:13" x14ac:dyDescent="0.25">
      <c r="I14" s="3"/>
    </row>
    <row r="17" spans="8:8" x14ac:dyDescent="0.25">
      <c r="H17" s="2"/>
    </row>
  </sheetData>
  <mergeCells count="9">
    <mergeCell ref="A11:E11"/>
    <mergeCell ref="A10:E10"/>
    <mergeCell ref="F2:J2"/>
    <mergeCell ref="A1:M1"/>
    <mergeCell ref="A8:M8"/>
    <mergeCell ref="A9:M9"/>
    <mergeCell ref="A2:A3"/>
    <mergeCell ref="K2:M2"/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L2" sqref="L2:N2"/>
    </sheetView>
  </sheetViews>
  <sheetFormatPr defaultRowHeight="13.8" x14ac:dyDescent="0.25"/>
  <cols>
    <col min="1" max="1" width="14.109375" customWidth="1"/>
    <col min="2" max="2" width="10.109375" customWidth="1"/>
    <col min="3" max="3" width="12.77734375" customWidth="1"/>
    <col min="4" max="6" width="13.6640625" customWidth="1"/>
    <col min="7" max="7" width="10.44140625" customWidth="1"/>
    <col min="8" max="8" width="13.33203125" customWidth="1"/>
    <col min="9" max="10" width="14" customWidth="1"/>
    <col min="11" max="11" width="12.77734375" customWidth="1"/>
    <col min="12" max="12" width="13" customWidth="1"/>
    <col min="13" max="13" width="14" customWidth="1"/>
    <col min="14" max="14" width="13" bestFit="1" customWidth="1"/>
  </cols>
  <sheetData>
    <row r="1" spans="1:14" x14ac:dyDescent="0.25">
      <c r="A1" s="8" t="s">
        <v>55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25">
      <c r="A2" s="6" t="s">
        <v>36</v>
      </c>
      <c r="B2" s="8" t="s">
        <v>40</v>
      </c>
      <c r="C2" s="8"/>
      <c r="D2" s="8"/>
      <c r="E2" s="8"/>
      <c r="F2" s="8"/>
      <c r="G2" s="8" t="s">
        <v>43</v>
      </c>
      <c r="H2" s="8"/>
      <c r="I2" s="8"/>
      <c r="J2" s="8"/>
      <c r="K2" s="8"/>
      <c r="L2" s="8" t="s">
        <v>50</v>
      </c>
      <c r="M2" s="8"/>
      <c r="N2" s="8"/>
    </row>
    <row r="3" spans="1:14" x14ac:dyDescent="0.25">
      <c r="A3" s="6"/>
      <c r="B3" s="6" t="s">
        <v>41</v>
      </c>
      <c r="C3" s="6" t="s">
        <v>46</v>
      </c>
      <c r="D3" s="6" t="s">
        <v>42</v>
      </c>
      <c r="E3" s="6" t="s">
        <v>49</v>
      </c>
      <c r="F3" s="6" t="s">
        <v>45</v>
      </c>
      <c r="G3" s="6" t="s">
        <v>41</v>
      </c>
      <c r="H3" s="6" t="s">
        <v>46</v>
      </c>
      <c r="I3" s="6" t="s">
        <v>42</v>
      </c>
      <c r="J3" s="6" t="s">
        <v>49</v>
      </c>
      <c r="K3" s="6" t="s">
        <v>45</v>
      </c>
      <c r="L3" s="6" t="s">
        <v>47</v>
      </c>
      <c r="M3" s="6" t="s">
        <v>42</v>
      </c>
      <c r="N3" s="6" t="s">
        <v>48</v>
      </c>
    </row>
    <row r="4" spans="1:14" x14ac:dyDescent="0.25">
      <c r="A4" s="6" t="s">
        <v>37</v>
      </c>
      <c r="B4" s="6">
        <v>45</v>
      </c>
      <c r="C4" s="7">
        <f>B4/B7</f>
        <v>0.21951219512195122</v>
      </c>
      <c r="D4" s="6">
        <v>6000</v>
      </c>
      <c r="E4" s="6">
        <f>D4*B4</f>
        <v>270000</v>
      </c>
      <c r="F4" s="7">
        <f>E4/E7</f>
        <v>0.27272727272727271</v>
      </c>
      <c r="G4" s="6">
        <v>50</v>
      </c>
      <c r="H4" s="7">
        <f>G4/G7</f>
        <v>0.13698630136986301</v>
      </c>
      <c r="I4" s="6">
        <v>6800</v>
      </c>
      <c r="J4" s="6">
        <f>I4*G4</f>
        <v>340000</v>
      </c>
      <c r="K4" s="7">
        <f>J4/J7</f>
        <v>0.1876897598675131</v>
      </c>
      <c r="L4" s="7">
        <f>G4/B4</f>
        <v>1.1111111111111112</v>
      </c>
      <c r="M4" s="6">
        <f>I4-D4</f>
        <v>800</v>
      </c>
      <c r="N4" s="7">
        <f>I4/D4</f>
        <v>1.1333333333333333</v>
      </c>
    </row>
    <row r="5" spans="1:14" x14ac:dyDescent="0.25">
      <c r="A5" s="6" t="s">
        <v>38</v>
      </c>
      <c r="B5" s="6">
        <v>120</v>
      </c>
      <c r="C5" s="7">
        <f>B5/B7</f>
        <v>0.58536585365853655</v>
      </c>
      <c r="D5" s="6">
        <v>5000</v>
      </c>
      <c r="E5" s="6">
        <f t="shared" ref="E5:E6" si="0">D5*B5</f>
        <v>600000</v>
      </c>
      <c r="F5" s="7">
        <f>E5/E7</f>
        <v>0.60606060606060608</v>
      </c>
      <c r="G5" s="6">
        <v>180</v>
      </c>
      <c r="H5" s="7">
        <f>G5/G7</f>
        <v>0.49315068493150682</v>
      </c>
      <c r="I5" s="6">
        <v>5400</v>
      </c>
      <c r="J5" s="6">
        <f t="shared" ref="J5:J6" si="1">I5*G5</f>
        <v>972000</v>
      </c>
      <c r="K5" s="7">
        <f>J5/J7</f>
        <v>0.53657190173889047</v>
      </c>
      <c r="L5" s="7">
        <f t="shared" ref="L5:L7" si="2">G5/B5</f>
        <v>1.5</v>
      </c>
      <c r="M5" s="6">
        <f t="shared" ref="M5:M7" si="3">I5-D5</f>
        <v>400</v>
      </c>
      <c r="N5" s="7">
        <f t="shared" ref="N5:N7" si="4">I5/D5</f>
        <v>1.08</v>
      </c>
    </row>
    <row r="6" spans="1:14" x14ac:dyDescent="0.25">
      <c r="A6" s="6" t="s">
        <v>39</v>
      </c>
      <c r="B6" s="6">
        <v>40</v>
      </c>
      <c r="C6" s="7">
        <f>B6/B7</f>
        <v>0.1951219512195122</v>
      </c>
      <c r="D6" s="6">
        <v>3000</v>
      </c>
      <c r="E6" s="6">
        <f t="shared" si="0"/>
        <v>120000</v>
      </c>
      <c r="F6" s="7">
        <f>E6/E7</f>
        <v>0.12121212121212122</v>
      </c>
      <c r="G6" s="6">
        <v>135</v>
      </c>
      <c r="H6" s="7">
        <f>G6/G7</f>
        <v>0.36986301369863012</v>
      </c>
      <c r="I6" s="6">
        <v>3700</v>
      </c>
      <c r="J6" s="6">
        <f t="shared" si="1"/>
        <v>499500</v>
      </c>
      <c r="K6" s="7">
        <f>J6/J7</f>
        <v>0.27573833839359646</v>
      </c>
      <c r="L6" s="7">
        <f t="shared" si="2"/>
        <v>3.375</v>
      </c>
      <c r="M6" s="6">
        <f t="shared" si="3"/>
        <v>700</v>
      </c>
      <c r="N6" s="7">
        <f t="shared" si="4"/>
        <v>1.2333333333333334</v>
      </c>
    </row>
    <row r="7" spans="1:14" x14ac:dyDescent="0.25">
      <c r="A7" s="6" t="s">
        <v>44</v>
      </c>
      <c r="B7" s="6">
        <f>SUM(B4:B6)</f>
        <v>205</v>
      </c>
      <c r="C7" s="7">
        <f>SUM(C4:C6)</f>
        <v>1</v>
      </c>
      <c r="D7" s="6">
        <f>E7/B7</f>
        <v>4829.2682926829266</v>
      </c>
      <c r="E7" s="6">
        <f>SUM(E4:E6)</f>
        <v>990000</v>
      </c>
      <c r="F7" s="7">
        <f>SUM(F4:F6)</f>
        <v>1</v>
      </c>
      <c r="G7" s="6">
        <f>SUM(G4:G6)</f>
        <v>365</v>
      </c>
      <c r="H7" s="7">
        <f>SUM(H4:H6)</f>
        <v>1</v>
      </c>
      <c r="I7" s="6">
        <f>J7/G7</f>
        <v>4963.0136986301368</v>
      </c>
      <c r="J7" s="6">
        <f>SUM(J4:J6)</f>
        <v>1811500</v>
      </c>
      <c r="K7" s="7">
        <f>SUM(K4:K6)</f>
        <v>1</v>
      </c>
      <c r="L7" s="7">
        <f t="shared" si="2"/>
        <v>1.7804878048780488</v>
      </c>
      <c r="M7" s="6">
        <f t="shared" si="3"/>
        <v>133.7454059472102</v>
      </c>
      <c r="N7" s="7">
        <f t="shared" si="4"/>
        <v>1.0276947557769476</v>
      </c>
    </row>
    <row r="9" spans="1:14" x14ac:dyDescent="0.25">
      <c r="A9" s="6" t="s">
        <v>51</v>
      </c>
      <c r="B9" s="7">
        <f>((I4*B4+I5*B5+I6*B6)/B7)/D7</f>
        <v>1.1131313131313132</v>
      </c>
      <c r="C9" s="9">
        <f>(B4*I4+I5*B5+B6*I6)/B7-D7</f>
        <v>546.34146341463475</v>
      </c>
    </row>
    <row r="10" spans="1:14" x14ac:dyDescent="0.25">
      <c r="A10" s="6" t="s">
        <v>52</v>
      </c>
      <c r="B10" s="7">
        <f>I7/((I4*B4+B5*I5+I6*B6)/B7)</f>
        <v>0.92324664992665872</v>
      </c>
      <c r="C10" s="9">
        <f>I7-(I4*B4+B5*I5+I6*B6)/B7</f>
        <v>-412.59605746742454</v>
      </c>
    </row>
    <row r="11" spans="1:14" x14ac:dyDescent="0.25">
      <c r="A11" s="10" t="s">
        <v>56</v>
      </c>
      <c r="B11" s="8" t="s">
        <v>53</v>
      </c>
      <c r="C11" s="8"/>
    </row>
    <row r="12" spans="1:14" x14ac:dyDescent="0.25">
      <c r="A12" s="10" t="s">
        <v>57</v>
      </c>
      <c r="B12" s="8" t="s">
        <v>54</v>
      </c>
      <c r="C12" s="8"/>
    </row>
    <row r="15" spans="1:14" x14ac:dyDescent="0.25">
      <c r="D15" s="4"/>
    </row>
    <row r="17" spans="3:3" x14ac:dyDescent="0.25">
      <c r="C17" s="2"/>
    </row>
  </sheetData>
  <mergeCells count="6">
    <mergeCell ref="A1:N1"/>
    <mergeCell ref="B11:C11"/>
    <mergeCell ref="B12:C12"/>
    <mergeCell ref="B2:F2"/>
    <mergeCell ref="G2:K2"/>
    <mergeCell ref="L2:N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T5</vt:lpstr>
      <vt:lpstr>T8</vt:lpstr>
      <vt:lpstr>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2017-12-27T07:00:29Z</dcterms:modified>
</cp:coreProperties>
</file>