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d64/Dropbox (Partners HealthCare)/1 PROJECTS/Leela Chuangqi shared/"/>
    </mc:Choice>
  </mc:AlternateContent>
  <xr:revisionPtr revIDLastSave="0" documentId="13_ncr:1_{E2EAD452-6565-874A-BA77-710832097F76}" xr6:coauthVersionLast="47" xr6:coauthVersionMax="47" xr10:uidLastSave="{00000000-0000-0000-0000-000000000000}"/>
  <bookViews>
    <workbookView xWindow="9080" yWindow="500" windowWidth="2692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</calcChain>
</file>

<file path=xl/sharedStrings.xml><?xml version="1.0" encoding="utf-8"?>
<sst xmlns="http://schemas.openxmlformats.org/spreadsheetml/2006/main" count="1719" uniqueCount="948">
  <si>
    <t>Ragon_ID</t>
  </si>
  <si>
    <t>Sample_ID</t>
  </si>
  <si>
    <t>GC6_14</t>
  </si>
  <si>
    <t>19/06/2006</t>
  </si>
  <si>
    <t>GC6_424</t>
  </si>
  <si>
    <t>19/11/2007</t>
  </si>
  <si>
    <t>GC6_197</t>
  </si>
  <si>
    <t>28/11/2006</t>
  </si>
  <si>
    <t>GC6_82</t>
  </si>
  <si>
    <t>01/08/2007</t>
  </si>
  <si>
    <t>GC6_489</t>
  </si>
  <si>
    <t>29/01/2009</t>
  </si>
  <si>
    <t>GC6_274</t>
  </si>
  <si>
    <t>29/01/2008</t>
  </si>
  <si>
    <t>GC6_83</t>
  </si>
  <si>
    <t>30/07/2007</t>
  </si>
  <si>
    <t>GC6_348</t>
  </si>
  <si>
    <t>03/03/2009</t>
  </si>
  <si>
    <t>GC6_271</t>
  </si>
  <si>
    <t>30/01/2008</t>
  </si>
  <si>
    <t>GC6_84</t>
  </si>
  <si>
    <t>07/08/2007</t>
  </si>
  <si>
    <t>GC6_490</t>
  </si>
  <si>
    <t>09/02/2009</t>
  </si>
  <si>
    <t>GC6_273</t>
  </si>
  <si>
    <t>10/03/2008</t>
  </si>
  <si>
    <t>GC6_85</t>
  </si>
  <si>
    <t>08/08/2007</t>
  </si>
  <si>
    <t>GC6_429</t>
  </si>
  <si>
    <t>12/02/2008</t>
  </si>
  <si>
    <t>GC6_86</t>
  </si>
  <si>
    <t>27/08/2007</t>
  </si>
  <si>
    <t>GC6_507</t>
  </si>
  <si>
    <t>25/02/2009</t>
  </si>
  <si>
    <t>GC6_431</t>
  </si>
  <si>
    <t>31/03/2008</t>
  </si>
  <si>
    <t>GC6_87</t>
  </si>
  <si>
    <t>18/07/2007</t>
  </si>
  <si>
    <t>GC6_484</t>
  </si>
  <si>
    <t>27/11/2008</t>
  </si>
  <si>
    <t>GC6_88</t>
  </si>
  <si>
    <t>16/07/2007</t>
  </si>
  <si>
    <t>GC6_485</t>
  </si>
  <si>
    <t>20/01/2009</t>
  </si>
  <si>
    <t>GC6_278</t>
  </si>
  <si>
    <t>23/01/2008</t>
  </si>
  <si>
    <t>GC6_89</t>
  </si>
  <si>
    <t>22/10/2007</t>
  </si>
  <si>
    <t>GC6_356</t>
  </si>
  <si>
    <t>30/04/2009</t>
  </si>
  <si>
    <t>GC6_434</t>
  </si>
  <si>
    <t>17/04/2008</t>
  </si>
  <si>
    <t>GC6_90</t>
  </si>
  <si>
    <t>GC6_502</t>
  </si>
  <si>
    <t>02/02/2009</t>
  </si>
  <si>
    <t>GC6_418</t>
  </si>
  <si>
    <t>21/02/2008</t>
  </si>
  <si>
    <t>GC6_91</t>
  </si>
  <si>
    <t>02/08/2007</t>
  </si>
  <si>
    <t>GC6_430</t>
  </si>
  <si>
    <t>26/03/2008</t>
  </si>
  <si>
    <t>GC6_92</t>
  </si>
  <si>
    <t>GC6_279</t>
  </si>
  <si>
    <t>04/02/2008</t>
  </si>
  <si>
    <t>GC6_15</t>
  </si>
  <si>
    <t>04/07/2006</t>
  </si>
  <si>
    <t>GC6_280</t>
  </si>
  <si>
    <t>20/11/2007</t>
  </si>
  <si>
    <t>GC6_202</t>
  </si>
  <si>
    <t>15/01/2007</t>
  </si>
  <si>
    <t>GC6_93</t>
  </si>
  <si>
    <t>GC6_347</t>
  </si>
  <si>
    <t>GC6_277</t>
  </si>
  <si>
    <t>18/02/2008</t>
  </si>
  <si>
    <t>GC6_94</t>
  </si>
  <si>
    <t>GC6_503</t>
  </si>
  <si>
    <t>24/02/2009</t>
  </si>
  <si>
    <t>GC6_419</t>
  </si>
  <si>
    <t>25/02/2008</t>
  </si>
  <si>
    <t>GC6_96</t>
  </si>
  <si>
    <t>GC6_346</t>
  </si>
  <si>
    <t>GC6_276</t>
  </si>
  <si>
    <t>GC6_97</t>
  </si>
  <si>
    <t>04/09/2007</t>
  </si>
  <si>
    <t>GC6_508</t>
  </si>
  <si>
    <t>26/02/2009</t>
  </si>
  <si>
    <t>GC6_283</t>
  </si>
  <si>
    <t>GC6_98</t>
  </si>
  <si>
    <t>13/08/2007</t>
  </si>
  <si>
    <t>GC6_500</t>
  </si>
  <si>
    <t>10/02/2009</t>
  </si>
  <si>
    <t>GC6_432</t>
  </si>
  <si>
    <t>07/02/2008</t>
  </si>
  <si>
    <t>GC6_20</t>
  </si>
  <si>
    <t>18/09/2007</t>
  </si>
  <si>
    <t>GC6_504</t>
  </si>
  <si>
    <t>11/03/2009</t>
  </si>
  <si>
    <t>GC6_287</t>
  </si>
  <si>
    <t>13/03/2008</t>
  </si>
  <si>
    <t>GC6_99</t>
  </si>
  <si>
    <t>24/10/2007</t>
  </si>
  <si>
    <t>GC6_505</t>
  </si>
  <si>
    <t>14/04/2009</t>
  </si>
  <si>
    <t>GC6_448</t>
  </si>
  <si>
    <t>14/04/2008</t>
  </si>
  <si>
    <t>GC6_16</t>
  </si>
  <si>
    <t>05/07/2006</t>
  </si>
  <si>
    <t>GC6_440</t>
  </si>
  <si>
    <t>15/01/2008</t>
  </si>
  <si>
    <t>GC6_209</t>
  </si>
  <si>
    <t>18/01/2007</t>
  </si>
  <si>
    <t>GC6_100</t>
  </si>
  <si>
    <t>12/09/2007</t>
  </si>
  <si>
    <t>GC6_349</t>
  </si>
  <si>
    <t>04/03/2009</t>
  </si>
  <si>
    <t>GC6_284</t>
  </si>
  <si>
    <t>GC6_173</t>
  </si>
  <si>
    <t>25/09/2007</t>
  </si>
  <si>
    <t>GC6_516</t>
  </si>
  <si>
    <t>08/04/2009</t>
  </si>
  <si>
    <t>GC6_445</t>
  </si>
  <si>
    <t>05/05/2008</t>
  </si>
  <si>
    <t>GC6_101</t>
  </si>
  <si>
    <t>01/10/2007</t>
  </si>
  <si>
    <t>GC6_353</t>
  </si>
  <si>
    <t>24/03/2009</t>
  </si>
  <si>
    <t>GC6_300</t>
  </si>
  <si>
    <t>07/04/2008</t>
  </si>
  <si>
    <t>GC6_352</t>
  </si>
  <si>
    <t>16/04/2009</t>
  </si>
  <si>
    <t>GC6_454</t>
  </si>
  <si>
    <t>03/04/2008</t>
  </si>
  <si>
    <t>GC6_171</t>
  </si>
  <si>
    <t>26/06/2006</t>
  </si>
  <si>
    <t>GC6_439</t>
  </si>
  <si>
    <t>27/11/2007</t>
  </si>
  <si>
    <t>GC6_207</t>
  </si>
  <si>
    <t>29/11/2006</t>
  </si>
  <si>
    <t>GC6_102</t>
  </si>
  <si>
    <t>31/10/2007</t>
  </si>
  <si>
    <t>GC6_359</t>
  </si>
  <si>
    <t>13/05/2009</t>
  </si>
  <si>
    <t>GC6_285</t>
  </si>
  <si>
    <t>23/04/2008</t>
  </si>
  <si>
    <t>GC6_103</t>
  </si>
  <si>
    <t>GC6_517</t>
  </si>
  <si>
    <t>23/04/2009</t>
  </si>
  <si>
    <t>GC6_456</t>
  </si>
  <si>
    <t>15/05/2008</t>
  </si>
  <si>
    <t>GC6_17</t>
  </si>
  <si>
    <t>19/07/2006</t>
  </si>
  <si>
    <t>GC6_438</t>
  </si>
  <si>
    <t>16/01/2008</t>
  </si>
  <si>
    <t>GC6_210</t>
  </si>
  <si>
    <t>23/01/2007</t>
  </si>
  <si>
    <t>GC6_104</t>
  </si>
  <si>
    <t>GC6_357</t>
  </si>
  <si>
    <t>06/05/2009</t>
  </si>
  <si>
    <t>GC6_105</t>
  </si>
  <si>
    <t>GC6_519</t>
  </si>
  <si>
    <t>GC6_446</t>
  </si>
  <si>
    <t>07/05/2008</t>
  </si>
  <si>
    <t>GC6_106</t>
  </si>
  <si>
    <t>28/11/2007</t>
  </si>
  <si>
    <t>GC6_520</t>
  </si>
  <si>
    <t>18/05/2009</t>
  </si>
  <si>
    <t>GC6_292</t>
  </si>
  <si>
    <t>13/05/2008</t>
  </si>
  <si>
    <t>GC6_18</t>
  </si>
  <si>
    <t>17/07/2006</t>
  </si>
  <si>
    <t>GC6_441</t>
  </si>
  <si>
    <t>17/01/2008</t>
  </si>
  <si>
    <t>GC6_200</t>
  </si>
  <si>
    <t>24/01/2007</t>
  </si>
  <si>
    <t>GC6_107</t>
  </si>
  <si>
    <t>26/11/2007</t>
  </si>
  <si>
    <t>GC6_354</t>
  </si>
  <si>
    <t>12/05/2009</t>
  </si>
  <si>
    <t>GC6_286</t>
  </si>
  <si>
    <t>12/05/2008</t>
  </si>
  <si>
    <t>GC6_358</t>
  </si>
  <si>
    <t>GC6_455</t>
  </si>
  <si>
    <t>14/05/2008</t>
  </si>
  <si>
    <t>GC6_288</t>
  </si>
  <si>
    <t>19/02/2008</t>
  </si>
  <si>
    <t>GC6_212</t>
  </si>
  <si>
    <t>19/02/2007</t>
  </si>
  <si>
    <t>GC6_108</t>
  </si>
  <si>
    <t>28/01/2008</t>
  </si>
  <si>
    <t>GC6_361</t>
  </si>
  <si>
    <t>16/07/2009</t>
  </si>
  <si>
    <t>GC6_457</t>
  </si>
  <si>
    <t>17/07/2008</t>
  </si>
  <si>
    <t>GC6_109</t>
  </si>
  <si>
    <t>13/02/2008</t>
  </si>
  <si>
    <t>GC6_360</t>
  </si>
  <si>
    <t>24/08/2009</t>
  </si>
  <si>
    <t>GC6_298</t>
  </si>
  <si>
    <t>29/07/2008</t>
  </si>
  <si>
    <t>GC6_110</t>
  </si>
  <si>
    <t>GC6_521</t>
  </si>
  <si>
    <t>09/07/2009</t>
  </si>
  <si>
    <t>GC6_302</t>
  </si>
  <si>
    <t>15/07/2008</t>
  </si>
  <si>
    <t>GC6_19</t>
  </si>
  <si>
    <t>26/07/2006</t>
  </si>
  <si>
    <t>GC6_444</t>
  </si>
  <si>
    <t>GC6_211</t>
  </si>
  <si>
    <t>01/02/2007</t>
  </si>
  <si>
    <t>GC6_4</t>
  </si>
  <si>
    <t>06/03/2006</t>
  </si>
  <si>
    <t>GC6_246</t>
  </si>
  <si>
    <t>15/08/2007</t>
  </si>
  <si>
    <t>GC6_193</t>
  </si>
  <si>
    <t>11/09/2006</t>
  </si>
  <si>
    <t>GC6_111</t>
  </si>
  <si>
    <t>GC6_370</t>
  </si>
  <si>
    <t>14/09/2009</t>
  </si>
  <si>
    <t>GC6_290</t>
  </si>
  <si>
    <t>24/07/2008</t>
  </si>
  <si>
    <t>GC6_112</t>
  </si>
  <si>
    <t>GC6_291</t>
  </si>
  <si>
    <t>22/07/2008</t>
  </si>
  <si>
    <t>GC6_113</t>
  </si>
  <si>
    <t>05/03/2008</t>
  </si>
  <si>
    <t>GC6_364</t>
  </si>
  <si>
    <t>25/08/2009</t>
  </si>
  <si>
    <t>GC6_319</t>
  </si>
  <si>
    <t>02/09/2008</t>
  </si>
  <si>
    <t>GC6_114</t>
  </si>
  <si>
    <t>11/03/2008</t>
  </si>
  <si>
    <t>GC6_523</t>
  </si>
  <si>
    <t>01/09/2009</t>
  </si>
  <si>
    <t>GC6_460</t>
  </si>
  <si>
    <t>19/08/2008</t>
  </si>
  <si>
    <t>GC6_115</t>
  </si>
  <si>
    <t>GC6_365</t>
  </si>
  <si>
    <t>08/09/2009</t>
  </si>
  <si>
    <t>GC6_299</t>
  </si>
  <si>
    <t>25/08/2008</t>
  </si>
  <si>
    <t>GC6_116</t>
  </si>
  <si>
    <t>GC6_362</t>
  </si>
  <si>
    <t>20/08/2009</t>
  </si>
  <si>
    <t>GC6_303</t>
  </si>
  <si>
    <t>GC6_442</t>
  </si>
  <si>
    <t>06/02/2008</t>
  </si>
  <si>
    <t>GC6_214</t>
  </si>
  <si>
    <t>21/02/2007</t>
  </si>
  <si>
    <t>GC6_21</t>
  </si>
  <si>
    <t>07/08/2006</t>
  </si>
  <si>
    <t>GC6_443</t>
  </si>
  <si>
    <t>11/02/2008</t>
  </si>
  <si>
    <t>GC6_213</t>
  </si>
  <si>
    <t>GC6_117</t>
  </si>
  <si>
    <t>GC6_367</t>
  </si>
  <si>
    <t>21/09/2009</t>
  </si>
  <si>
    <t>GC6_330</t>
  </si>
  <si>
    <t>09/10/2008</t>
  </si>
  <si>
    <t>GC6_118</t>
  </si>
  <si>
    <t>GC6_368</t>
  </si>
  <si>
    <t>GC6_119</t>
  </si>
  <si>
    <t>01/04/2008</t>
  </si>
  <si>
    <t>GC6_371</t>
  </si>
  <si>
    <t>GC6_316</t>
  </si>
  <si>
    <t>16/09/2008</t>
  </si>
  <si>
    <t>GC6_120</t>
  </si>
  <si>
    <t>GC6_363</t>
  </si>
  <si>
    <t>GC6_304</t>
  </si>
  <si>
    <t>01/10/2008</t>
  </si>
  <si>
    <t>GC6_123</t>
  </si>
  <si>
    <t>GC6_522</t>
  </si>
  <si>
    <t>15/09/2009</t>
  </si>
  <si>
    <t>GC6_461</t>
  </si>
  <si>
    <t>GC6_124</t>
  </si>
  <si>
    <t>18/03/2008</t>
  </si>
  <si>
    <t>GC6_366</t>
  </si>
  <si>
    <t>GC6_317</t>
  </si>
  <si>
    <t>04/09/2008</t>
  </si>
  <si>
    <t>GC6_22</t>
  </si>
  <si>
    <t>29/08/2006</t>
  </si>
  <si>
    <t>GC6_447</t>
  </si>
  <si>
    <t>04/03/2008</t>
  </si>
  <si>
    <t>GC6_217</t>
  </si>
  <si>
    <t>20/03/2007</t>
  </si>
  <si>
    <t>GC6_5</t>
  </si>
  <si>
    <t>07/03/2006</t>
  </si>
  <si>
    <t>GC6_244</t>
  </si>
  <si>
    <t>21/08/2007</t>
  </si>
  <si>
    <t>GC6_23</t>
  </si>
  <si>
    <t>05/09/2006</t>
  </si>
  <si>
    <t>GC6_470</t>
  </si>
  <si>
    <t>28/05/2008</t>
  </si>
  <si>
    <t>GC6_220</t>
  </si>
  <si>
    <t>26/03/2007</t>
  </si>
  <si>
    <t>GC6_172</t>
  </si>
  <si>
    <t>GC6_281</t>
  </si>
  <si>
    <t>GC6_215</t>
  </si>
  <si>
    <t>20/02/2007</t>
  </si>
  <si>
    <t>GC6_1</t>
  </si>
  <si>
    <t>27/02/2006</t>
  </si>
  <si>
    <t>GC6_243</t>
  </si>
  <si>
    <t>GC6_190</t>
  </si>
  <si>
    <t>28/08/2006</t>
  </si>
  <si>
    <t>GC6_24</t>
  </si>
  <si>
    <t>16/08/2006</t>
  </si>
  <si>
    <t>GC6_437</t>
  </si>
  <si>
    <t>28/02/2008</t>
  </si>
  <si>
    <t>GC6_218</t>
  </si>
  <si>
    <t>08/03/2007</t>
  </si>
  <si>
    <t>GC6_125</t>
  </si>
  <si>
    <t>08/04/2008</t>
  </si>
  <si>
    <t>GC6_369</t>
  </si>
  <si>
    <t>07/10/2009</t>
  </si>
  <si>
    <t>GC6_318</t>
  </si>
  <si>
    <t>18/09/2008</t>
  </si>
  <si>
    <t>GC6_126</t>
  </si>
  <si>
    <t>04/08/2008</t>
  </si>
  <si>
    <t>GC6_376</t>
  </si>
  <si>
    <t>01/02/2010</t>
  </si>
  <si>
    <t>GC6_345</t>
  </si>
  <si>
    <t>GC6_127</t>
  </si>
  <si>
    <t>27/05/2008</t>
  </si>
  <si>
    <t>GC6_481</t>
  </si>
  <si>
    <t>05/11/2008</t>
  </si>
  <si>
    <t>GC6_174</t>
  </si>
  <si>
    <t>19/05/2008</t>
  </si>
  <si>
    <t>GC6_372</t>
  </si>
  <si>
    <t>02/11/2009</t>
  </si>
  <si>
    <t>GC6_293</t>
  </si>
  <si>
    <t>03/11/2008</t>
  </si>
  <si>
    <t>GC6_121</t>
  </si>
  <si>
    <t>GC6_524</t>
  </si>
  <si>
    <t>GC6_331</t>
  </si>
  <si>
    <t>GC6_128</t>
  </si>
  <si>
    <t>GC6_527</t>
  </si>
  <si>
    <t>GC6_473</t>
  </si>
  <si>
    <t>28/10/2008</t>
  </si>
  <si>
    <t>GC6_129</t>
  </si>
  <si>
    <t>GC6_526</t>
  </si>
  <si>
    <t>26/10/2009</t>
  </si>
  <si>
    <t>GC6_474</t>
  </si>
  <si>
    <t>29/10/2008</t>
  </si>
  <si>
    <t>GC6_130</t>
  </si>
  <si>
    <t>GC6_373</t>
  </si>
  <si>
    <t>GC6_339</t>
  </si>
  <si>
    <t>24/11/2008</t>
  </si>
  <si>
    <t>GC6_25</t>
  </si>
  <si>
    <t>04/09/2006</t>
  </si>
  <si>
    <t>GC6_449</t>
  </si>
  <si>
    <t>GC6_216</t>
  </si>
  <si>
    <t>01/03/2007</t>
  </si>
  <si>
    <t>GC6_131</t>
  </si>
  <si>
    <t>18/06/2008</t>
  </si>
  <si>
    <t>GC6_375</t>
  </si>
  <si>
    <t>26/11/2009</t>
  </si>
  <si>
    <t>GC6_333</t>
  </si>
  <si>
    <t>19/11/2008</t>
  </si>
  <si>
    <t>GC6_132</t>
  </si>
  <si>
    <t>GC6_531</t>
  </si>
  <si>
    <t>03/02/2010</t>
  </si>
  <si>
    <t>GC6_133</t>
  </si>
  <si>
    <t>26/05/2008</t>
  </si>
  <si>
    <t>GC6_525</t>
  </si>
  <si>
    <t>09/11/2009</t>
  </si>
  <si>
    <t>GC6_475</t>
  </si>
  <si>
    <t>GC6_134</t>
  </si>
  <si>
    <t>02/06/2008</t>
  </si>
  <si>
    <t>GC6_480</t>
  </si>
  <si>
    <t>06/11/2008</t>
  </si>
  <si>
    <t>GC6_135</t>
  </si>
  <si>
    <t>GC6_528</t>
  </si>
  <si>
    <t>13/01/2010</t>
  </si>
  <si>
    <t>GC6_483</t>
  </si>
  <si>
    <t>GC6_136</t>
  </si>
  <si>
    <t>30/07/2008</t>
  </si>
  <si>
    <t>GC6_344</t>
  </si>
  <si>
    <t>04/02/2009</t>
  </si>
  <si>
    <t>GC6_137</t>
  </si>
  <si>
    <t>GC6_532</t>
  </si>
  <si>
    <t>02/02/2010</t>
  </si>
  <si>
    <t>GC6_533</t>
  </si>
  <si>
    <t>GC6_340</t>
  </si>
  <si>
    <t>GC6_138</t>
  </si>
  <si>
    <t>11/02/2009</t>
  </si>
  <si>
    <t>GC6_139</t>
  </si>
  <si>
    <t>03/07/2008</t>
  </si>
  <si>
    <t>GC6_140</t>
  </si>
  <si>
    <t>GC6_374</t>
  </si>
  <si>
    <t>26/01/2010</t>
  </si>
  <si>
    <t>GC6_341</t>
  </si>
  <si>
    <t>27/01/2009</t>
  </si>
  <si>
    <t>GC6_141</t>
  </si>
  <si>
    <t>GC6_378</t>
  </si>
  <si>
    <t>GC6_491</t>
  </si>
  <si>
    <t>GC6_142</t>
  </si>
  <si>
    <t>GC6_377</t>
  </si>
  <si>
    <t>27/01/2010</t>
  </si>
  <si>
    <t>GC6_488</t>
  </si>
  <si>
    <t>26/01/2009</t>
  </si>
  <si>
    <t>GC6_450</t>
  </si>
  <si>
    <t>12/03/2008</t>
  </si>
  <si>
    <t>GC6_26</t>
  </si>
  <si>
    <t>GC6_459</t>
  </si>
  <si>
    <t>22/04/2008</t>
  </si>
  <si>
    <t>GC6_225</t>
  </si>
  <si>
    <t>05/04/2007</t>
  </si>
  <si>
    <t>GC6_143</t>
  </si>
  <si>
    <t>GC6_572</t>
  </si>
  <si>
    <t>GC6_571</t>
  </si>
  <si>
    <t>GC6_144</t>
  </si>
  <si>
    <t>GC6_530</t>
  </si>
  <si>
    <t>04/02/2010</t>
  </si>
  <si>
    <t>GC6_492</t>
  </si>
  <si>
    <t>GC6_145</t>
  </si>
  <si>
    <t>09/09/2008</t>
  </si>
  <si>
    <t>GC6_541</t>
  </si>
  <si>
    <t>16/03/2010</t>
  </si>
  <si>
    <t>GC6_495</t>
  </si>
  <si>
    <t>05/03/2009</t>
  </si>
  <si>
    <t>GC6_122</t>
  </si>
  <si>
    <t>27/08/2008</t>
  </si>
  <si>
    <t>GC6_537</t>
  </si>
  <si>
    <t>25/02/2010</t>
  </si>
  <si>
    <t>GC6_493</t>
  </si>
  <si>
    <t>23/02/2009</t>
  </si>
  <si>
    <t>GC6_146</t>
  </si>
  <si>
    <t>GC6_538</t>
  </si>
  <si>
    <t>GC6_494</t>
  </si>
  <si>
    <t>GC6_27</t>
  </si>
  <si>
    <t>GC6_451</t>
  </si>
  <si>
    <t>19/03/2008</t>
  </si>
  <si>
    <t>GC6_147</t>
  </si>
  <si>
    <t>03/09/2008</t>
  </si>
  <si>
    <t>GC6_539</t>
  </si>
  <si>
    <t>03/03/2010</t>
  </si>
  <si>
    <t>GC6_148</t>
  </si>
  <si>
    <t>GC6_540</t>
  </si>
  <si>
    <t>04/03/2010</t>
  </si>
  <si>
    <t>GC6_509</t>
  </si>
  <si>
    <t>GC6_149</t>
  </si>
  <si>
    <t>06/08/2008</t>
  </si>
  <si>
    <t>GC6_535</t>
  </si>
  <si>
    <t>11/02/2010</t>
  </si>
  <si>
    <t>GC6_497</t>
  </si>
  <si>
    <t>GC6_150</t>
  </si>
  <si>
    <t>GC6_379</t>
  </si>
  <si>
    <t>23/02/2010</t>
  </si>
  <si>
    <t>GC6_343</t>
  </si>
  <si>
    <t>GC6_151</t>
  </si>
  <si>
    <t>GC6_529</t>
  </si>
  <si>
    <t>GC6_496</t>
  </si>
  <si>
    <t>GC6_534</t>
  </si>
  <si>
    <t>GC6_506</t>
  </si>
  <si>
    <t>GC6_152</t>
  </si>
  <si>
    <t>14/10/2008</t>
  </si>
  <si>
    <t>GC6_543</t>
  </si>
  <si>
    <t>12/04/2010</t>
  </si>
  <si>
    <t>GC6_498</t>
  </si>
  <si>
    <t>GC6_153</t>
  </si>
  <si>
    <t>GC6_536</t>
  </si>
  <si>
    <t>02/03/2010</t>
  </si>
  <si>
    <t>GC6_342</t>
  </si>
  <si>
    <t>23/03/2009</t>
  </si>
  <si>
    <t>GC6_154</t>
  </si>
  <si>
    <t>GC6_499</t>
  </si>
  <si>
    <t>GC6_28</t>
  </si>
  <si>
    <t>19/09/2006</t>
  </si>
  <si>
    <t>GC6_452</t>
  </si>
  <si>
    <t>GC6_219</t>
  </si>
  <si>
    <t>22/03/2007</t>
  </si>
  <si>
    <t>GC6_29</t>
  </si>
  <si>
    <t>13/09/2006</t>
  </si>
  <si>
    <t>GC6_453</t>
  </si>
  <si>
    <t>27/03/2008</t>
  </si>
  <si>
    <t>GC6_155</t>
  </si>
  <si>
    <t>22/09/2008</t>
  </si>
  <si>
    <t>GC6_156</t>
  </si>
  <si>
    <t>13/10/2008</t>
  </si>
  <si>
    <t>GC6_383</t>
  </si>
  <si>
    <t>08/04/2010</t>
  </si>
  <si>
    <t>GC6_570</t>
  </si>
  <si>
    <t>GC6_513</t>
  </si>
  <si>
    <t>07/04/2009</t>
  </si>
  <si>
    <t>GC6_30</t>
  </si>
  <si>
    <t>31/01/2007</t>
  </si>
  <si>
    <t>GC6_472</t>
  </si>
  <si>
    <t>GC6_230</t>
  </si>
  <si>
    <t>GC6_31</t>
  </si>
  <si>
    <t>12/02/2007</t>
  </si>
  <si>
    <t>GC6_301</t>
  </si>
  <si>
    <t>07/08/2008</t>
  </si>
  <si>
    <t>GC6_240</t>
  </si>
  <si>
    <t>23/08/2007</t>
  </si>
  <si>
    <t>GC6_32</t>
  </si>
  <si>
    <t>10/10/2006</t>
  </si>
  <si>
    <t>GC6_294</t>
  </si>
  <si>
    <t>GC6_221</t>
  </si>
  <si>
    <t>12/04/2007</t>
  </si>
  <si>
    <t>GC6_33</t>
  </si>
  <si>
    <t>GC6_289</t>
  </si>
  <si>
    <t>GC6_223</t>
  </si>
  <si>
    <t>GC6_34</t>
  </si>
  <si>
    <t>GC6_465</t>
  </si>
  <si>
    <t>29/05/2008</t>
  </si>
  <si>
    <t>GC6_229</t>
  </si>
  <si>
    <t>26/04/2007</t>
  </si>
  <si>
    <t>GC6_568</t>
  </si>
  <si>
    <t>04/04/2007</t>
  </si>
  <si>
    <t>GC6_35</t>
  </si>
  <si>
    <t>11/10/2006</t>
  </si>
  <si>
    <t>GC6_297</t>
  </si>
  <si>
    <t>GC6_222</t>
  </si>
  <si>
    <t>03/04/2007</t>
  </si>
  <si>
    <t>GC6_36</t>
  </si>
  <si>
    <t>17/10/2006</t>
  </si>
  <si>
    <t>GC6_458</t>
  </si>
  <si>
    <t>GC6_227</t>
  </si>
  <si>
    <t>11/04/2007</t>
  </si>
  <si>
    <t>GC6_296</t>
  </si>
  <si>
    <t>GC6_226</t>
  </si>
  <si>
    <t>GC6_37</t>
  </si>
  <si>
    <t>25/10/2006</t>
  </si>
  <si>
    <t>GC6_466</t>
  </si>
  <si>
    <t>21/05/2008</t>
  </si>
  <si>
    <t>GC6_228</t>
  </si>
  <si>
    <t>03/05/2007</t>
  </si>
  <si>
    <t>GC6_38</t>
  </si>
  <si>
    <t>07/11/2006</t>
  </si>
  <si>
    <t>GC6_471</t>
  </si>
  <si>
    <t>05/06/2008</t>
  </si>
  <si>
    <t>GC6_231</t>
  </si>
  <si>
    <t>GC6_260</t>
  </si>
  <si>
    <t>GC6_194</t>
  </si>
  <si>
    <t>28/09/2006</t>
  </si>
  <si>
    <t>GC6_462</t>
  </si>
  <si>
    <t>GC6_232</t>
  </si>
  <si>
    <t>GC6_39</t>
  </si>
  <si>
    <t>13/11/2006</t>
  </si>
  <si>
    <t>GC6_295</t>
  </si>
  <si>
    <t>24/06/2008</t>
  </si>
  <si>
    <t>GC6_233</t>
  </si>
  <si>
    <t>11/06/2007</t>
  </si>
  <si>
    <t>GC6_6</t>
  </si>
  <si>
    <t>GC6_247</t>
  </si>
  <si>
    <t>GC6_195</t>
  </si>
  <si>
    <t>GC6_40</t>
  </si>
  <si>
    <t>16/01/2007</t>
  </si>
  <si>
    <t>GC6_467</t>
  </si>
  <si>
    <t>30/06/2008</t>
  </si>
  <si>
    <t>GC6_234</t>
  </si>
  <si>
    <t>04/07/2007</t>
  </si>
  <si>
    <t>GC6_41</t>
  </si>
  <si>
    <t>27/11/2006</t>
  </si>
  <si>
    <t>GC6_463</t>
  </si>
  <si>
    <t>22/05/2008</t>
  </si>
  <si>
    <t>GC6_569</t>
  </si>
  <si>
    <t>14/05/2007</t>
  </si>
  <si>
    <t>GC6_464</t>
  </si>
  <si>
    <t>10/07/2008</t>
  </si>
  <si>
    <t>GC6_42</t>
  </si>
  <si>
    <t>17/01/2007</t>
  </si>
  <si>
    <t>GC6_311</t>
  </si>
  <si>
    <t>16/07/2008</t>
  </si>
  <si>
    <t>GC6_412</t>
  </si>
  <si>
    <t>11/07/2007</t>
  </si>
  <si>
    <t>GC6_43</t>
  </si>
  <si>
    <t>GC6_305</t>
  </si>
  <si>
    <t>GC6_235</t>
  </si>
  <si>
    <t>10/07/2007</t>
  </si>
  <si>
    <t>GC6_44</t>
  </si>
  <si>
    <t>GC6_306</t>
  </si>
  <si>
    <t>GC6_407</t>
  </si>
  <si>
    <t>GC6_308</t>
  </si>
  <si>
    <t>12/08/2008</t>
  </si>
  <si>
    <t>GC6_236</t>
  </si>
  <si>
    <t>GC6_45</t>
  </si>
  <si>
    <t>06/03/2007</t>
  </si>
  <si>
    <t>GC6_309</t>
  </si>
  <si>
    <t>GC6_410</t>
  </si>
  <si>
    <t>20/08/2007</t>
  </si>
  <si>
    <t>GC6_46</t>
  </si>
  <si>
    <t>GC6_468</t>
  </si>
  <si>
    <t>GC6_250</t>
  </si>
  <si>
    <t>05/09/2007</t>
  </si>
  <si>
    <t>GC6_47</t>
  </si>
  <si>
    <t>10/04/2007</t>
  </si>
  <si>
    <t>GC6_310</t>
  </si>
  <si>
    <t>GC6_254</t>
  </si>
  <si>
    <t>GC6_48</t>
  </si>
  <si>
    <t>GC6_325</t>
  </si>
  <si>
    <t>23/09/2008</t>
  </si>
  <si>
    <t>GC6_251</t>
  </si>
  <si>
    <t>17/09/2007</t>
  </si>
  <si>
    <t>GC6_49</t>
  </si>
  <si>
    <t>16/05/2007</t>
  </si>
  <si>
    <t>GC6_477</t>
  </si>
  <si>
    <t>15/10/2008</t>
  </si>
  <si>
    <t>GC6_252</t>
  </si>
  <si>
    <t>GC6_50</t>
  </si>
  <si>
    <t>GC6_415</t>
  </si>
  <si>
    <t>19/09/2007</t>
  </si>
  <si>
    <t>GC6_51</t>
  </si>
  <si>
    <t>GC6_323</t>
  </si>
  <si>
    <t>GC6_253</t>
  </si>
  <si>
    <t>09/10/2007</t>
  </si>
  <si>
    <t>GC6_52</t>
  </si>
  <si>
    <t>28/05/2007</t>
  </si>
  <si>
    <t>GC6_428</t>
  </si>
  <si>
    <t>05/12/2007</t>
  </si>
  <si>
    <t>GC6_53</t>
  </si>
  <si>
    <t>GC6_324</t>
  </si>
  <si>
    <t>GC6_417</t>
  </si>
  <si>
    <t>25/10/2007</t>
  </si>
  <si>
    <t>GC6_7</t>
  </si>
  <si>
    <t>14/03/2006</t>
  </si>
  <si>
    <t>GC6_249</t>
  </si>
  <si>
    <t>28/08/2007</t>
  </si>
  <si>
    <t>GC6_196</t>
  </si>
  <si>
    <t>GC6_544</t>
  </si>
  <si>
    <t>29/03/2011</t>
  </si>
  <si>
    <t>GC6_355</t>
  </si>
  <si>
    <t>13/04/2010</t>
  </si>
  <si>
    <t>GC6_157</t>
  </si>
  <si>
    <t>05/11/2009</t>
  </si>
  <si>
    <t>GC6_545</t>
  </si>
  <si>
    <t>05/05/2011</t>
  </si>
  <si>
    <t>GC6_158</t>
  </si>
  <si>
    <t>17/08/2009</t>
  </si>
  <si>
    <t>GC6_547</t>
  </si>
  <si>
    <t>14/02/2011</t>
  </si>
  <si>
    <t>GC6_514</t>
  </si>
  <si>
    <t>15/02/2010</t>
  </si>
  <si>
    <t>GC6_548</t>
  </si>
  <si>
    <t>GC6_351</t>
  </si>
  <si>
    <t>GC6_159</t>
  </si>
  <si>
    <t>GC6_549</t>
  </si>
  <si>
    <t>15/02/2011</t>
  </si>
  <si>
    <t>GC6_350</t>
  </si>
  <si>
    <t>GC6_160</t>
  </si>
  <si>
    <t>GC6_384</t>
  </si>
  <si>
    <t>03/03/2011</t>
  </si>
  <si>
    <t>GC6_510</t>
  </si>
  <si>
    <t>22/02/2010</t>
  </si>
  <si>
    <t>GC6_161</t>
  </si>
  <si>
    <t>GC6_546</t>
  </si>
  <si>
    <t>GC6_162</t>
  </si>
  <si>
    <t>06/10/2009</t>
  </si>
  <si>
    <t>GC6_386</t>
  </si>
  <si>
    <t>31/03/2010</t>
  </si>
  <si>
    <t>GC6_515</t>
  </si>
  <si>
    <t>GC6_163</t>
  </si>
  <si>
    <t>02/09/2009</t>
  </si>
  <si>
    <t>GC6_551</t>
  </si>
  <si>
    <t>09/03/2011</t>
  </si>
  <si>
    <t>GC6_542</t>
  </si>
  <si>
    <t>GC6_164</t>
  </si>
  <si>
    <t>GC6_380</t>
  </si>
  <si>
    <t>08/03/2010</t>
  </si>
  <si>
    <t>GC6_385</t>
  </si>
  <si>
    <t>GC6_382</t>
  </si>
  <si>
    <t>24/03/2010</t>
  </si>
  <si>
    <t>GC6_165</t>
  </si>
  <si>
    <t>14/10/2009</t>
  </si>
  <si>
    <t>GC6_558</t>
  </si>
  <si>
    <t>06/04/2011</t>
  </si>
  <si>
    <t>GC6_389</t>
  </si>
  <si>
    <t>29/04/2010</t>
  </si>
  <si>
    <t>GC6_166</t>
  </si>
  <si>
    <t>28/09/2009</t>
  </si>
  <si>
    <t>GC6_550</t>
  </si>
  <si>
    <t>GC6_511</t>
  </si>
  <si>
    <t>GC6_167</t>
  </si>
  <si>
    <t>GC6_396</t>
  </si>
  <si>
    <t>GC6_381</t>
  </si>
  <si>
    <t>01/04/2010</t>
  </si>
  <si>
    <t>GC6_168</t>
  </si>
  <si>
    <t>04/11/2009</t>
  </si>
  <si>
    <t>GC6_398</t>
  </si>
  <si>
    <t>03/05/2011</t>
  </si>
  <si>
    <t>GC6_388</t>
  </si>
  <si>
    <t>19/04/2010</t>
  </si>
  <si>
    <t>GC6_552</t>
  </si>
  <si>
    <t>GC6_169</t>
  </si>
  <si>
    <t>19/10/2009</t>
  </si>
  <si>
    <t>GC6_559</t>
  </si>
  <si>
    <t>13/04/2011</t>
  </si>
  <si>
    <t>GC6_387</t>
  </si>
  <si>
    <t>GC6_170</t>
  </si>
  <si>
    <t>01/12/2009</t>
  </si>
  <si>
    <t>GC6_561</t>
  </si>
  <si>
    <t>19/05/2011</t>
  </si>
  <si>
    <t>GC6_391</t>
  </si>
  <si>
    <t>14/06/2010</t>
  </si>
  <si>
    <t>GC6_175</t>
  </si>
  <si>
    <t>GC6_560</t>
  </si>
  <si>
    <t>GC6_176</t>
  </si>
  <si>
    <t>28/10/2009</t>
  </si>
  <si>
    <t>GC6_397</t>
  </si>
  <si>
    <t>19/04/2011</t>
  </si>
  <si>
    <t>GC6_390</t>
  </si>
  <si>
    <t>21/04/2010</t>
  </si>
  <si>
    <t>GC6_177</t>
  </si>
  <si>
    <t>GC6_400</t>
  </si>
  <si>
    <t>GC6_518</t>
  </si>
  <si>
    <t>GC6_178</t>
  </si>
  <si>
    <t>GC6_179</t>
  </si>
  <si>
    <t>14/12/2009</t>
  </si>
  <si>
    <t>GC6_399</t>
  </si>
  <si>
    <t>02/06/2011</t>
  </si>
  <si>
    <t>GC6_392</t>
  </si>
  <si>
    <t>07/06/2010</t>
  </si>
  <si>
    <t>GC6_2</t>
  </si>
  <si>
    <t>GC6_245</t>
  </si>
  <si>
    <t>GC6_191</t>
  </si>
  <si>
    <t>21/08/2006</t>
  </si>
  <si>
    <t>GC6_180</t>
  </si>
  <si>
    <t>17/02/2010</t>
  </si>
  <si>
    <t>GC6_402</t>
  </si>
  <si>
    <t>03/08/2011</t>
  </si>
  <si>
    <t>GC6_512</t>
  </si>
  <si>
    <t>26/07/2010</t>
  </si>
  <si>
    <t>GC6_307</t>
  </si>
  <si>
    <t>GC6_408</t>
  </si>
  <si>
    <t>GC6_54</t>
  </si>
  <si>
    <t>05/02/2007</t>
  </si>
  <si>
    <t>GC6_224</t>
  </si>
  <si>
    <t>19/07/2007</t>
  </si>
  <si>
    <t>GC6_181</t>
  </si>
  <si>
    <t>GC6_404</t>
  </si>
  <si>
    <t>13/09/2011</t>
  </si>
  <si>
    <t>GC6_393</t>
  </si>
  <si>
    <t>26/08/2010</t>
  </si>
  <si>
    <t>GC6_8</t>
  </si>
  <si>
    <t>16/05/2006</t>
  </si>
  <si>
    <t>GC6_421</t>
  </si>
  <si>
    <t>GC6_198</t>
  </si>
  <si>
    <t>26/10/2006</t>
  </si>
  <si>
    <t>GC6_182</t>
  </si>
  <si>
    <t>10/03/2010</t>
  </si>
  <si>
    <t>GC6_553</t>
  </si>
  <si>
    <t>24/08/2010</t>
  </si>
  <si>
    <t>GC6_183</t>
  </si>
  <si>
    <t>17/03/2010</t>
  </si>
  <si>
    <t>GC6_403</t>
  </si>
  <si>
    <t>01/09/2011</t>
  </si>
  <si>
    <t>GC6_394</t>
  </si>
  <si>
    <t>07/09/2010</t>
  </si>
  <si>
    <t>GC6_55</t>
  </si>
  <si>
    <t>07/02/2007</t>
  </si>
  <si>
    <t>GC6_312</t>
  </si>
  <si>
    <t>GC6_56</t>
  </si>
  <si>
    <t>05/03/2007</t>
  </si>
  <si>
    <t>GC6_476</t>
  </si>
  <si>
    <t>GC6_238</t>
  </si>
  <si>
    <t>GC6_57</t>
  </si>
  <si>
    <t>GC6_314</t>
  </si>
  <si>
    <t>GC6_237</t>
  </si>
  <si>
    <t>GC6_58</t>
  </si>
  <si>
    <t>GC6_411</t>
  </si>
  <si>
    <t>GC6_59</t>
  </si>
  <si>
    <t>GC6_469</t>
  </si>
  <si>
    <t>GC6_409</t>
  </si>
  <si>
    <t>GC6_313</t>
  </si>
  <si>
    <t>14/08/2008</t>
  </si>
  <si>
    <t>GC6_414</t>
  </si>
  <si>
    <t>06/09/2007</t>
  </si>
  <si>
    <t>GC6_184</t>
  </si>
  <si>
    <t>24/05/2010</t>
  </si>
  <si>
    <t>GC6_562</t>
  </si>
  <si>
    <t>01/11/2011</t>
  </si>
  <si>
    <t>GC6_554</t>
  </si>
  <si>
    <t>26/10/2010</t>
  </si>
  <si>
    <t>GC6_60</t>
  </si>
  <si>
    <t>GC6_328</t>
  </si>
  <si>
    <t>29/09/2008</t>
  </si>
  <si>
    <t>GC6_258</t>
  </si>
  <si>
    <t>27/09/2007</t>
  </si>
  <si>
    <t>GC6_61</t>
  </si>
  <si>
    <t>28/03/2007</t>
  </si>
  <si>
    <t>GC6_315</t>
  </si>
  <si>
    <t>GC6_257</t>
  </si>
  <si>
    <t>20/09/2007</t>
  </si>
  <si>
    <t>GC6_185</t>
  </si>
  <si>
    <t>30/06/2010</t>
  </si>
  <si>
    <t>GC6_563</t>
  </si>
  <si>
    <t>28/11/2011</t>
  </si>
  <si>
    <t>GC6_395</t>
  </si>
  <si>
    <t>30/11/2010</t>
  </si>
  <si>
    <t>GC6_186</t>
  </si>
  <si>
    <t>22/11/2010</t>
  </si>
  <si>
    <t>GC6_564</t>
  </si>
  <si>
    <t>10/05/2012</t>
  </si>
  <si>
    <t>GC6_556</t>
  </si>
  <si>
    <t>17/05/2011</t>
  </si>
  <si>
    <t>GC6_187</t>
  </si>
  <si>
    <t>27/10/2010</t>
  </si>
  <si>
    <t>GC6_405</t>
  </si>
  <si>
    <t>19/04/2012</t>
  </si>
  <si>
    <t>GC6_557</t>
  </si>
  <si>
    <t>24/05/2011</t>
  </si>
  <si>
    <t>GC6_239</t>
  </si>
  <si>
    <t>30/08/2007</t>
  </si>
  <si>
    <t>GC6_188</t>
  </si>
  <si>
    <t>11/11/2010</t>
  </si>
  <si>
    <t>GC6_566</t>
  </si>
  <si>
    <t>14/05/2012</t>
  </si>
  <si>
    <t>GC6_555</t>
  </si>
  <si>
    <t>30/05/2011</t>
  </si>
  <si>
    <t>GC6_189</t>
  </si>
  <si>
    <t>13/12/2010</t>
  </si>
  <si>
    <t>GC6_406</t>
  </si>
  <si>
    <t>30/05/2012</t>
  </si>
  <si>
    <t>GC6_565</t>
  </si>
  <si>
    <t>GC6_401</t>
  </si>
  <si>
    <t>20/06/2011</t>
  </si>
  <si>
    <t>GC6_9</t>
  </si>
  <si>
    <t>23/05/2006</t>
  </si>
  <si>
    <t>GC6_422</t>
  </si>
  <si>
    <t>01/11/2007</t>
  </si>
  <si>
    <t>GC6_205</t>
  </si>
  <si>
    <t>GC6_62</t>
  </si>
  <si>
    <t>13/03/2007</t>
  </si>
  <si>
    <t>GC6_478</t>
  </si>
  <si>
    <t>GC6_413</t>
  </si>
  <si>
    <t>22/08/2007</t>
  </si>
  <si>
    <t>GC6_261</t>
  </si>
  <si>
    <t>29/10/2007</t>
  </si>
  <si>
    <t>GC6_199</t>
  </si>
  <si>
    <t>15/11/2006</t>
  </si>
  <si>
    <t>GC6_63</t>
  </si>
  <si>
    <t>14/03/2007</t>
  </si>
  <si>
    <t>GC6_479</t>
  </si>
  <si>
    <t>02/10/2008</t>
  </si>
  <si>
    <t>GC6_241</t>
  </si>
  <si>
    <t>29/08/2007</t>
  </si>
  <si>
    <t>GC6_64</t>
  </si>
  <si>
    <t>GC6_321</t>
  </si>
  <si>
    <t>10/09/2008</t>
  </si>
  <si>
    <t>GC6_420</t>
  </si>
  <si>
    <t>GC6_65</t>
  </si>
  <si>
    <t>19/03/2007</t>
  </si>
  <si>
    <t>GC6_320</t>
  </si>
  <si>
    <t>01/09/2008</t>
  </si>
  <si>
    <t>GC6_242</t>
  </si>
  <si>
    <t>03/09/2007</t>
  </si>
  <si>
    <t>GC6_66</t>
  </si>
  <si>
    <t>GC6_322</t>
  </si>
  <si>
    <t>25/09/2008</t>
  </si>
  <si>
    <t>GC6_256</t>
  </si>
  <si>
    <t>13/09/2007</t>
  </si>
  <si>
    <t>GC6_67</t>
  </si>
  <si>
    <t>17/04/2007</t>
  </si>
  <si>
    <t>GC6_326</t>
  </si>
  <si>
    <t>GC6_426</t>
  </si>
  <si>
    <t>16/10/2007</t>
  </si>
  <si>
    <t>GC6_68</t>
  </si>
  <si>
    <t>GC6_259</t>
  </si>
  <si>
    <t>GC6_95</t>
  </si>
  <si>
    <t>GC6_329</t>
  </si>
  <si>
    <t>GC6_267</t>
  </si>
  <si>
    <t>GC6_423</t>
  </si>
  <si>
    <t>22/11/2007</t>
  </si>
  <si>
    <t>GC6_567</t>
  </si>
  <si>
    <t>GC6_69</t>
  </si>
  <si>
    <t>23/04/2007</t>
  </si>
  <si>
    <t>GC6_327</t>
  </si>
  <si>
    <t>30/09/2008</t>
  </si>
  <si>
    <t>GC6_264</t>
  </si>
  <si>
    <t>GC6_70</t>
  </si>
  <si>
    <t>07/05/2007</t>
  </si>
  <si>
    <t>GC6_266</t>
  </si>
  <si>
    <t>GC6_3</t>
  </si>
  <si>
    <t>GC6_248</t>
  </si>
  <si>
    <t>GC6_192</t>
  </si>
  <si>
    <t>GC6_435</t>
  </si>
  <si>
    <t>21/11/2007</t>
  </si>
  <si>
    <t>GC6_208</t>
  </si>
  <si>
    <t>30/11/2006</t>
  </si>
  <si>
    <t>GC6_71</t>
  </si>
  <si>
    <t>22/05/2007</t>
  </si>
  <si>
    <t>GC6_482</t>
  </si>
  <si>
    <t>17/11/2008</t>
  </si>
  <si>
    <t>GC6_269</t>
  </si>
  <si>
    <t>GC6_72</t>
  </si>
  <si>
    <t>30/05/2007</t>
  </si>
  <si>
    <t>GC6_282</t>
  </si>
  <si>
    <t>GC6_427</t>
  </si>
  <si>
    <t>GC6_10</t>
  </si>
  <si>
    <t>07/06/2006</t>
  </si>
  <si>
    <t>GC6_263</t>
  </si>
  <si>
    <t>15/11/2007</t>
  </si>
  <si>
    <t>GC6_73</t>
  </si>
  <si>
    <t>23/05/2007</t>
  </si>
  <si>
    <t>GC6_332</t>
  </si>
  <si>
    <t>08/12/2008</t>
  </si>
  <si>
    <t>GC6_270</t>
  </si>
  <si>
    <t>07/11/2007</t>
  </si>
  <si>
    <t>GC6_74</t>
  </si>
  <si>
    <t>GC6_334</t>
  </si>
  <si>
    <t>20/11/2008</t>
  </si>
  <si>
    <t>GC6_255</t>
  </si>
  <si>
    <t>14/11/2007</t>
  </si>
  <si>
    <t>GC6_75</t>
  </si>
  <si>
    <t>GC6_501</t>
  </si>
  <si>
    <t>GC6_433</t>
  </si>
  <si>
    <t>GC6_76</t>
  </si>
  <si>
    <t>02/07/2007</t>
  </si>
  <si>
    <t>GC6_486</t>
  </si>
  <si>
    <t>21/01/2009</t>
  </si>
  <si>
    <t>GC6_416</t>
  </si>
  <si>
    <t>21/01/2008</t>
  </si>
  <si>
    <t>GC6_262</t>
  </si>
  <si>
    <t>13/11/2007</t>
  </si>
  <si>
    <t>GC6_206</t>
  </si>
  <si>
    <t>GC6_77</t>
  </si>
  <si>
    <t>12/06/2007</t>
  </si>
  <si>
    <t>GC6_335</t>
  </si>
  <si>
    <t>GC6_265</t>
  </si>
  <si>
    <t>GC6_78</t>
  </si>
  <si>
    <t>06/06/2007</t>
  </si>
  <si>
    <t>GC6_487</t>
  </si>
  <si>
    <t>11/11/2008</t>
  </si>
  <si>
    <t>GC6_268</t>
  </si>
  <si>
    <t>GC6_11</t>
  </si>
  <si>
    <t>13/06/2006</t>
  </si>
  <si>
    <t>GC6_201</t>
  </si>
  <si>
    <t>GC6_79</t>
  </si>
  <si>
    <t>GC6_337</t>
  </si>
  <si>
    <t>GC6_80</t>
  </si>
  <si>
    <t>GC6_338</t>
  </si>
  <si>
    <t>13/01/2009</t>
  </si>
  <si>
    <t>GC6_275</t>
  </si>
  <si>
    <t>GC6_81</t>
  </si>
  <si>
    <t>25/07/2007</t>
  </si>
  <si>
    <t>GC6_336</t>
  </si>
  <si>
    <t>15/01/2009</t>
  </si>
  <si>
    <t>GC6_272</t>
  </si>
  <si>
    <t>GC6_12</t>
  </si>
  <si>
    <t>GC6_425</t>
  </si>
  <si>
    <t>GC6_203</t>
  </si>
  <si>
    <t>GC6_13</t>
  </si>
  <si>
    <t>GC6_436</t>
  </si>
  <si>
    <t>GC6_204</t>
  </si>
  <si>
    <t>21/11/2006</t>
  </si>
  <si>
    <t>VisitDate</t>
  </si>
  <si>
    <t>BL</t>
  </si>
  <si>
    <t>M18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</si>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</sst>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3"/>
  <sheetViews>
    <sheetView tabSelected="1" workbookViewId="0">
      <selection activeCell="C1" activeCellId="1" sqref="H1:H1048576 C1:C1048576"/>
    </sheetView>
  </sheetViews>
  <sheetFormatPr baseColWidth="10" defaultColWidth="8.83203125" defaultRowHeight="15" x14ac:dyDescent="0.2"/>
  <cols>
    <col min="2" max="2" width="13.6640625" customWidth="1"/>
    <col min="3" max="3" width="10.83203125" customWidth="1"/>
    <col min="4" max="4" width="26.5" customWidth="1"/>
    <col min="5" max="5" width="29.5" customWidth="1"/>
  </cols>
  <sheetData>
    <row r="1" spans="1:5" s="1" customFormat="1" x14ac:dyDescent="0.2">
      <c r="A1" s="1" t="s">
        <v>0</v>
      </c>
      <c r="B1" s="1" t="s">
        <v>1</v>
      </c>
      <c r="E1" s="1" t="s">
        <v>944</v>
      </c>
    </row>
    <row r="2" spans="1:5" x14ac:dyDescent="0.2">
      <c r="A2" t="s">
        <v>2</v>
      </c>
      <c r="B2">
        <v>100</v>
      </c>
      <c r="C2" t="s">
        <v>945</v>
      </c>
      <c r="D2">
        <f>204828</f>
        <v>204828</v>
      </c>
      <c r="E2" t="s">
        <v>3</v>
      </c>
    </row>
    <row r="3" spans="1:5" x14ac:dyDescent="0.2">
      <c r="A3" t="s">
        <v>4</v>
      </c>
      <c r="B3">
        <v>100</v>
      </c>
      <c r="C3" t="s">
        <v>946</v>
      </c>
      <c r="D3">
        <f>308182</f>
        <v>308182</v>
      </c>
      <c r="E3" t="s">
        <v>5</v>
      </c>
    </row>
    <row r="4" spans="1:5" x14ac:dyDescent="0.2">
      <c r="A4" t="s">
        <v>6</v>
      </c>
      <c r="B4">
        <v>100</v>
      </c>
      <c r="C4" t="s">
        <v>947</v>
      </c>
      <c r="D4">
        <f>146005</f>
        <v>146005</v>
      </c>
      <c r="E4" t="s">
        <v>7</v>
      </c>
    </row>
    <row r="5" spans="1:5" x14ac:dyDescent="0.2">
      <c r="A5" t="s">
        <v>8</v>
      </c>
      <c r="B5">
        <v>1007</v>
      </c>
      <c r="C5" t="s">
        <v>945</v>
      </c>
      <c r="D5">
        <f>241085</f>
        <v>241085</v>
      </c>
      <c r="E5" t="s">
        <v>9</v>
      </c>
    </row>
    <row r="6" spans="1:5" x14ac:dyDescent="0.2">
      <c r="A6" t="s">
        <v>10</v>
      </c>
      <c r="B6">
        <v>1007</v>
      </c>
      <c r="C6" t="s">
        <v>946</v>
      </c>
      <c r="D6">
        <f>346984</f>
        <v>346984</v>
      </c>
      <c r="E6" t="s">
        <v>11</v>
      </c>
    </row>
    <row r="7" spans="1:5" x14ac:dyDescent="0.2">
      <c r="A7" t="s">
        <v>12</v>
      </c>
      <c r="B7">
        <v>1007</v>
      </c>
      <c r="C7" t="s">
        <v>947</v>
      </c>
      <c r="D7">
        <f>181919</f>
        <v>181919</v>
      </c>
      <c r="E7" t="s">
        <v>13</v>
      </c>
    </row>
    <row r="8" spans="1:5" x14ac:dyDescent="0.2">
      <c r="A8" t="s">
        <v>14</v>
      </c>
      <c r="B8">
        <v>1008</v>
      </c>
      <c r="C8" t="s">
        <v>945</v>
      </c>
      <c r="D8">
        <f>247972</f>
        <v>247972</v>
      </c>
      <c r="E8" t="s">
        <v>15</v>
      </c>
    </row>
    <row r="9" spans="1:5" x14ac:dyDescent="0.2">
      <c r="A9" t="s">
        <v>16</v>
      </c>
      <c r="B9">
        <v>1008</v>
      </c>
      <c r="C9" t="s">
        <v>946</v>
      </c>
      <c r="D9">
        <f>347529</f>
        <v>347529</v>
      </c>
      <c r="E9" t="s">
        <v>17</v>
      </c>
    </row>
    <row r="10" spans="1:5" x14ac:dyDescent="0.2">
      <c r="A10" t="s">
        <v>18</v>
      </c>
      <c r="B10">
        <v>1008</v>
      </c>
      <c r="C10" t="s">
        <v>947</v>
      </c>
      <c r="D10">
        <f>184635</f>
        <v>184635</v>
      </c>
      <c r="E10" t="s">
        <v>19</v>
      </c>
    </row>
    <row r="11" spans="1:5" x14ac:dyDescent="0.2">
      <c r="A11" t="s">
        <v>20</v>
      </c>
      <c r="B11">
        <v>1019</v>
      </c>
      <c r="C11" t="s">
        <v>945</v>
      </c>
      <c r="D11">
        <f>150045</f>
        <v>150045</v>
      </c>
      <c r="E11" t="s">
        <v>21</v>
      </c>
    </row>
    <row r="12" spans="1:5" x14ac:dyDescent="0.2">
      <c r="A12" t="s">
        <v>22</v>
      </c>
      <c r="B12">
        <v>1019</v>
      </c>
      <c r="C12" t="s">
        <v>946</v>
      </c>
      <c r="D12">
        <f>347442</f>
        <v>347442</v>
      </c>
      <c r="E12" t="s">
        <v>23</v>
      </c>
    </row>
    <row r="13" spans="1:5" x14ac:dyDescent="0.2">
      <c r="A13" t="s">
        <v>24</v>
      </c>
      <c r="B13">
        <v>1019</v>
      </c>
      <c r="C13" t="s">
        <v>947</v>
      </c>
      <c r="D13">
        <f>303033</f>
        <v>303033</v>
      </c>
      <c r="E13" t="s">
        <v>25</v>
      </c>
    </row>
    <row r="14" spans="1:5" x14ac:dyDescent="0.2">
      <c r="A14" t="s">
        <v>26</v>
      </c>
      <c r="B14">
        <v>1021</v>
      </c>
      <c r="C14" t="s">
        <v>945</v>
      </c>
      <c r="D14">
        <f>150057</f>
        <v>150057</v>
      </c>
      <c r="E14" t="s">
        <v>27</v>
      </c>
    </row>
    <row r="15" spans="1:5" x14ac:dyDescent="0.2">
      <c r="A15" t="s">
        <v>28</v>
      </c>
      <c r="B15">
        <v>1021</v>
      </c>
      <c r="C15" t="s">
        <v>947</v>
      </c>
      <c r="D15">
        <f>302047</f>
        <v>302047</v>
      </c>
      <c r="E15" t="s">
        <v>29</v>
      </c>
    </row>
    <row r="16" spans="1:5" x14ac:dyDescent="0.2">
      <c r="A16" t="s">
        <v>30</v>
      </c>
      <c r="B16">
        <v>1023</v>
      </c>
      <c r="C16" t="s">
        <v>945</v>
      </c>
      <c r="D16">
        <f>141880</f>
        <v>141880</v>
      </c>
      <c r="E16" t="s">
        <v>31</v>
      </c>
    </row>
    <row r="17" spans="1:5" x14ac:dyDescent="0.2">
      <c r="A17" t="s">
        <v>32</v>
      </c>
      <c r="B17">
        <v>1023</v>
      </c>
      <c r="C17" t="s">
        <v>946</v>
      </c>
      <c r="D17">
        <f>347309</f>
        <v>347309</v>
      </c>
      <c r="E17" t="s">
        <v>33</v>
      </c>
    </row>
    <row r="18" spans="1:5" x14ac:dyDescent="0.2">
      <c r="A18" t="s">
        <v>34</v>
      </c>
      <c r="B18">
        <v>1023</v>
      </c>
      <c r="C18" t="s">
        <v>947</v>
      </c>
      <c r="D18">
        <f>310377</f>
        <v>310377</v>
      </c>
      <c r="E18" t="s">
        <v>35</v>
      </c>
    </row>
    <row r="19" spans="1:5" x14ac:dyDescent="0.2">
      <c r="A19" t="s">
        <v>36</v>
      </c>
      <c r="B19">
        <v>1051</v>
      </c>
      <c r="C19" t="s">
        <v>945</v>
      </c>
      <c r="D19">
        <f>153749</f>
        <v>153749</v>
      </c>
      <c r="E19" t="s">
        <v>37</v>
      </c>
    </row>
    <row r="20" spans="1:5" x14ac:dyDescent="0.2">
      <c r="A20" t="s">
        <v>38</v>
      </c>
      <c r="B20">
        <v>1051</v>
      </c>
      <c r="C20" t="s">
        <v>946</v>
      </c>
      <c r="D20">
        <f>346533</f>
        <v>346533</v>
      </c>
      <c r="E20" t="s">
        <v>39</v>
      </c>
    </row>
    <row r="21" spans="1:5" x14ac:dyDescent="0.2">
      <c r="A21" t="s">
        <v>40</v>
      </c>
      <c r="B21">
        <v>1056</v>
      </c>
      <c r="C21" t="s">
        <v>945</v>
      </c>
      <c r="D21">
        <f>240944</f>
        <v>240944</v>
      </c>
      <c r="E21" t="s">
        <v>41</v>
      </c>
    </row>
    <row r="22" spans="1:5" x14ac:dyDescent="0.2">
      <c r="A22" t="s">
        <v>42</v>
      </c>
      <c r="B22">
        <v>1056</v>
      </c>
      <c r="C22" t="s">
        <v>946</v>
      </c>
      <c r="D22">
        <f>347047</f>
        <v>347047</v>
      </c>
      <c r="E22" t="s">
        <v>43</v>
      </c>
    </row>
    <row r="23" spans="1:5" x14ac:dyDescent="0.2">
      <c r="A23" t="s">
        <v>44</v>
      </c>
      <c r="B23">
        <v>1056</v>
      </c>
      <c r="C23" t="s">
        <v>947</v>
      </c>
      <c r="D23">
        <f>159427</f>
        <v>159427</v>
      </c>
      <c r="E23" t="s">
        <v>45</v>
      </c>
    </row>
    <row r="24" spans="1:5" x14ac:dyDescent="0.2">
      <c r="A24" t="s">
        <v>46</v>
      </c>
      <c r="B24">
        <v>1064</v>
      </c>
      <c r="C24" t="s">
        <v>945</v>
      </c>
      <c r="D24">
        <f>176127</f>
        <v>176127</v>
      </c>
      <c r="E24" t="s">
        <v>47</v>
      </c>
    </row>
    <row r="25" spans="1:5" x14ac:dyDescent="0.2">
      <c r="A25" t="s">
        <v>48</v>
      </c>
      <c r="B25">
        <v>1064</v>
      </c>
      <c r="C25" t="s">
        <v>946</v>
      </c>
      <c r="D25">
        <f>347861</f>
        <v>347861</v>
      </c>
      <c r="E25" t="s">
        <v>49</v>
      </c>
    </row>
    <row r="26" spans="1:5" x14ac:dyDescent="0.2">
      <c r="A26" t="s">
        <v>50</v>
      </c>
      <c r="B26">
        <v>1064</v>
      </c>
      <c r="C26" t="s">
        <v>947</v>
      </c>
      <c r="D26">
        <f>314768</f>
        <v>314768</v>
      </c>
      <c r="E26" t="s">
        <v>51</v>
      </c>
    </row>
    <row r="27" spans="1:5" x14ac:dyDescent="0.2">
      <c r="A27" t="s">
        <v>52</v>
      </c>
      <c r="B27">
        <v>1066</v>
      </c>
      <c r="C27" t="s">
        <v>945</v>
      </c>
      <c r="D27">
        <f>248207</f>
        <v>248207</v>
      </c>
      <c r="E27" t="s">
        <v>15</v>
      </c>
    </row>
    <row r="28" spans="1:5" x14ac:dyDescent="0.2">
      <c r="A28" t="s">
        <v>53</v>
      </c>
      <c r="B28">
        <v>1066</v>
      </c>
      <c r="C28" t="s">
        <v>946</v>
      </c>
      <c r="D28">
        <f>346948</f>
        <v>346948</v>
      </c>
      <c r="E28" t="s">
        <v>54</v>
      </c>
    </row>
    <row r="29" spans="1:5" x14ac:dyDescent="0.2">
      <c r="A29" t="s">
        <v>55</v>
      </c>
      <c r="B29">
        <v>1066</v>
      </c>
      <c r="C29" t="s">
        <v>947</v>
      </c>
      <c r="D29">
        <f>301971</f>
        <v>301971</v>
      </c>
      <c r="E29" t="s">
        <v>56</v>
      </c>
    </row>
    <row r="30" spans="1:5" x14ac:dyDescent="0.2">
      <c r="A30" t="s">
        <v>57</v>
      </c>
      <c r="B30">
        <v>1074</v>
      </c>
      <c r="C30" t="s">
        <v>945</v>
      </c>
      <c r="D30">
        <f>300060</f>
        <v>300060</v>
      </c>
      <c r="E30" t="s">
        <v>58</v>
      </c>
    </row>
    <row r="31" spans="1:5" x14ac:dyDescent="0.2">
      <c r="A31" t="s">
        <v>59</v>
      </c>
      <c r="B31">
        <v>1074</v>
      </c>
      <c r="C31" t="s">
        <v>947</v>
      </c>
      <c r="D31">
        <f>324814</f>
        <v>324814</v>
      </c>
      <c r="E31" t="s">
        <v>60</v>
      </c>
    </row>
    <row r="32" spans="1:5" x14ac:dyDescent="0.2">
      <c r="A32" t="s">
        <v>61</v>
      </c>
      <c r="B32">
        <v>1075</v>
      </c>
      <c r="C32" t="s">
        <v>945</v>
      </c>
      <c r="D32">
        <f>300052</f>
        <v>300052</v>
      </c>
      <c r="E32" t="s">
        <v>58</v>
      </c>
    </row>
    <row r="33" spans="1:5" x14ac:dyDescent="0.2">
      <c r="A33" t="s">
        <v>62</v>
      </c>
      <c r="B33">
        <v>1075</v>
      </c>
      <c r="C33" t="s">
        <v>947</v>
      </c>
      <c r="D33">
        <f>305833</f>
        <v>305833</v>
      </c>
      <c r="E33" t="s">
        <v>63</v>
      </c>
    </row>
    <row r="34" spans="1:5" x14ac:dyDescent="0.2">
      <c r="A34" t="s">
        <v>64</v>
      </c>
      <c r="B34">
        <v>108</v>
      </c>
      <c r="C34" t="s">
        <v>945</v>
      </c>
      <c r="D34">
        <f>179958</f>
        <v>179958</v>
      </c>
      <c r="E34" t="s">
        <v>65</v>
      </c>
    </row>
    <row r="35" spans="1:5" x14ac:dyDescent="0.2">
      <c r="A35" t="s">
        <v>66</v>
      </c>
      <c r="B35">
        <v>108</v>
      </c>
      <c r="C35" t="s">
        <v>946</v>
      </c>
      <c r="D35">
        <f>308192</f>
        <v>308192</v>
      </c>
      <c r="E35" t="s">
        <v>67</v>
      </c>
    </row>
    <row r="36" spans="1:5" x14ac:dyDescent="0.2">
      <c r="A36" t="s">
        <v>68</v>
      </c>
      <c r="B36">
        <v>108</v>
      </c>
      <c r="C36" t="s">
        <v>947</v>
      </c>
      <c r="D36">
        <f>195405</f>
        <v>195405</v>
      </c>
      <c r="E36" t="s">
        <v>69</v>
      </c>
    </row>
    <row r="37" spans="1:5" x14ac:dyDescent="0.2">
      <c r="A37" t="s">
        <v>70</v>
      </c>
      <c r="B37">
        <v>1114</v>
      </c>
      <c r="C37" t="s">
        <v>945</v>
      </c>
      <c r="D37">
        <f>141884</f>
        <v>141884</v>
      </c>
      <c r="E37" t="s">
        <v>31</v>
      </c>
    </row>
    <row r="38" spans="1:5" x14ac:dyDescent="0.2">
      <c r="A38" t="s">
        <v>71</v>
      </c>
      <c r="B38">
        <v>1114</v>
      </c>
      <c r="C38" t="s">
        <v>946</v>
      </c>
      <c r="D38">
        <f>347281</f>
        <v>347281</v>
      </c>
      <c r="E38" t="s">
        <v>33</v>
      </c>
    </row>
    <row r="39" spans="1:5" x14ac:dyDescent="0.2">
      <c r="A39" t="s">
        <v>72</v>
      </c>
      <c r="B39">
        <v>1114</v>
      </c>
      <c r="C39" t="s">
        <v>947</v>
      </c>
      <c r="D39">
        <f>302036</f>
        <v>302036</v>
      </c>
      <c r="E39" t="s">
        <v>73</v>
      </c>
    </row>
    <row r="40" spans="1:5" x14ac:dyDescent="0.2">
      <c r="A40" t="s">
        <v>74</v>
      </c>
      <c r="B40">
        <v>1115</v>
      </c>
      <c r="C40" t="s">
        <v>945</v>
      </c>
      <c r="D40">
        <f>141888</f>
        <v>141888</v>
      </c>
      <c r="E40" t="s">
        <v>31</v>
      </c>
    </row>
    <row r="41" spans="1:5" x14ac:dyDescent="0.2">
      <c r="A41" t="s">
        <v>75</v>
      </c>
      <c r="B41">
        <v>1115</v>
      </c>
      <c r="C41" t="s">
        <v>946</v>
      </c>
      <c r="D41">
        <f>347346</f>
        <v>347346</v>
      </c>
      <c r="E41" t="s">
        <v>76</v>
      </c>
    </row>
    <row r="42" spans="1:5" x14ac:dyDescent="0.2">
      <c r="A42" t="s">
        <v>77</v>
      </c>
      <c r="B42">
        <v>1115</v>
      </c>
      <c r="C42" t="s">
        <v>947</v>
      </c>
      <c r="D42">
        <f>302339</f>
        <v>302339</v>
      </c>
      <c r="E42" t="s">
        <v>78</v>
      </c>
    </row>
    <row r="43" spans="1:5" x14ac:dyDescent="0.2">
      <c r="A43" t="s">
        <v>79</v>
      </c>
      <c r="B43">
        <v>1116</v>
      </c>
      <c r="C43" t="s">
        <v>945</v>
      </c>
      <c r="D43">
        <f>141904</f>
        <v>141904</v>
      </c>
      <c r="E43" t="s">
        <v>31</v>
      </c>
    </row>
    <row r="44" spans="1:5" x14ac:dyDescent="0.2">
      <c r="A44" t="s">
        <v>80</v>
      </c>
      <c r="B44">
        <v>1116</v>
      </c>
      <c r="C44" t="s">
        <v>946</v>
      </c>
      <c r="D44">
        <f>347333</f>
        <v>347333</v>
      </c>
      <c r="E44" t="s">
        <v>76</v>
      </c>
    </row>
    <row r="45" spans="1:5" x14ac:dyDescent="0.2">
      <c r="A45" t="s">
        <v>81</v>
      </c>
      <c r="B45">
        <v>1116</v>
      </c>
      <c r="C45" t="s">
        <v>947</v>
      </c>
      <c r="D45">
        <f>302086</f>
        <v>302086</v>
      </c>
      <c r="E45" t="s">
        <v>73</v>
      </c>
    </row>
    <row r="46" spans="1:5" x14ac:dyDescent="0.2">
      <c r="A46" t="s">
        <v>82</v>
      </c>
      <c r="B46">
        <v>1126</v>
      </c>
      <c r="C46" t="s">
        <v>945</v>
      </c>
      <c r="D46">
        <f>305323</f>
        <v>305323</v>
      </c>
      <c r="E46" t="s">
        <v>83</v>
      </c>
    </row>
    <row r="47" spans="1:5" x14ac:dyDescent="0.2">
      <c r="A47" t="s">
        <v>84</v>
      </c>
      <c r="B47">
        <v>1126</v>
      </c>
      <c r="C47" t="s">
        <v>946</v>
      </c>
      <c r="D47">
        <f>347484</f>
        <v>347484</v>
      </c>
      <c r="E47" t="s">
        <v>85</v>
      </c>
    </row>
    <row r="48" spans="1:5" x14ac:dyDescent="0.2">
      <c r="A48" t="s">
        <v>86</v>
      </c>
      <c r="B48">
        <v>1126</v>
      </c>
      <c r="C48" t="s">
        <v>947</v>
      </c>
      <c r="D48">
        <f>310416</f>
        <v>310416</v>
      </c>
      <c r="E48" t="s">
        <v>35</v>
      </c>
    </row>
    <row r="49" spans="1:5" x14ac:dyDescent="0.2">
      <c r="A49" t="s">
        <v>87</v>
      </c>
      <c r="B49">
        <v>1130</v>
      </c>
      <c r="C49" t="s">
        <v>945</v>
      </c>
      <c r="D49">
        <f>300009</f>
        <v>300009</v>
      </c>
      <c r="E49" t="s">
        <v>88</v>
      </c>
    </row>
    <row r="50" spans="1:5" x14ac:dyDescent="0.2">
      <c r="A50" t="s">
        <v>89</v>
      </c>
      <c r="B50">
        <v>1130</v>
      </c>
      <c r="C50" t="s">
        <v>946</v>
      </c>
      <c r="D50">
        <f>347404</f>
        <v>347404</v>
      </c>
      <c r="E50" t="s">
        <v>90</v>
      </c>
    </row>
    <row r="51" spans="1:5" x14ac:dyDescent="0.2">
      <c r="A51" t="s">
        <v>91</v>
      </c>
      <c r="B51">
        <v>1130</v>
      </c>
      <c r="C51" t="s">
        <v>947</v>
      </c>
      <c r="D51">
        <f>302349</f>
        <v>302349</v>
      </c>
      <c r="E51" t="s">
        <v>92</v>
      </c>
    </row>
    <row r="52" spans="1:5" x14ac:dyDescent="0.2">
      <c r="A52" t="s">
        <v>93</v>
      </c>
      <c r="B52">
        <v>1148</v>
      </c>
      <c r="C52" t="s">
        <v>945</v>
      </c>
      <c r="D52">
        <f>248576</f>
        <v>248576</v>
      </c>
      <c r="E52" t="s">
        <v>94</v>
      </c>
    </row>
    <row r="53" spans="1:5" x14ac:dyDescent="0.2">
      <c r="A53" t="s">
        <v>95</v>
      </c>
      <c r="B53">
        <v>1148</v>
      </c>
      <c r="C53" t="s">
        <v>946</v>
      </c>
      <c r="D53">
        <f>347553</f>
        <v>347553</v>
      </c>
      <c r="E53" t="s">
        <v>96</v>
      </c>
    </row>
    <row r="54" spans="1:5" x14ac:dyDescent="0.2">
      <c r="A54" t="s">
        <v>97</v>
      </c>
      <c r="B54">
        <v>1148</v>
      </c>
      <c r="C54" t="s">
        <v>947</v>
      </c>
      <c r="D54">
        <f>310227</f>
        <v>310227</v>
      </c>
      <c r="E54" t="s">
        <v>98</v>
      </c>
    </row>
    <row r="55" spans="1:5" x14ac:dyDescent="0.2">
      <c r="A55" t="s">
        <v>99</v>
      </c>
      <c r="B55">
        <v>1151</v>
      </c>
      <c r="C55" t="s">
        <v>945</v>
      </c>
      <c r="D55">
        <f>176558</f>
        <v>176558</v>
      </c>
      <c r="E55" t="s">
        <v>100</v>
      </c>
    </row>
    <row r="56" spans="1:5" x14ac:dyDescent="0.2">
      <c r="A56" t="s">
        <v>101</v>
      </c>
      <c r="B56">
        <v>1151</v>
      </c>
      <c r="C56" t="s">
        <v>946</v>
      </c>
      <c r="D56">
        <f>347760</f>
        <v>347760</v>
      </c>
      <c r="E56" t="s">
        <v>102</v>
      </c>
    </row>
    <row r="57" spans="1:5" x14ac:dyDescent="0.2">
      <c r="A57" t="s">
        <v>103</v>
      </c>
      <c r="B57">
        <v>1151</v>
      </c>
      <c r="C57" t="s">
        <v>947</v>
      </c>
      <c r="D57">
        <f>314664</f>
        <v>314664</v>
      </c>
      <c r="E57" t="s">
        <v>104</v>
      </c>
    </row>
    <row r="58" spans="1:5" x14ac:dyDescent="0.2">
      <c r="A58" t="s">
        <v>105</v>
      </c>
      <c r="B58">
        <v>122</v>
      </c>
      <c r="C58" t="s">
        <v>945</v>
      </c>
      <c r="D58">
        <f>179982</f>
        <v>179982</v>
      </c>
      <c r="E58" t="s">
        <v>106</v>
      </c>
    </row>
    <row r="59" spans="1:5" x14ac:dyDescent="0.2">
      <c r="A59" t="s">
        <v>107</v>
      </c>
      <c r="B59">
        <v>122</v>
      </c>
      <c r="C59" t="s">
        <v>946</v>
      </c>
      <c r="D59">
        <f>302208</f>
        <v>302208</v>
      </c>
      <c r="E59" t="s">
        <v>108</v>
      </c>
    </row>
    <row r="60" spans="1:5" x14ac:dyDescent="0.2">
      <c r="A60" t="s">
        <v>109</v>
      </c>
      <c r="B60">
        <v>122</v>
      </c>
      <c r="C60" t="s">
        <v>947</v>
      </c>
      <c r="D60">
        <f>195565</f>
        <v>195565</v>
      </c>
      <c r="E60" t="s">
        <v>110</v>
      </c>
    </row>
    <row r="61" spans="1:5" x14ac:dyDescent="0.2">
      <c r="A61" t="s">
        <v>111</v>
      </c>
      <c r="B61">
        <v>1222</v>
      </c>
      <c r="C61" t="s">
        <v>945</v>
      </c>
      <c r="D61">
        <f>305420</f>
        <v>305420</v>
      </c>
      <c r="E61" t="s">
        <v>112</v>
      </c>
    </row>
    <row r="62" spans="1:5" x14ac:dyDescent="0.2">
      <c r="A62" t="s">
        <v>113</v>
      </c>
      <c r="B62">
        <v>1222</v>
      </c>
      <c r="C62" t="s">
        <v>946</v>
      </c>
      <c r="D62">
        <f>347379</f>
        <v>347379</v>
      </c>
      <c r="E62" t="s">
        <v>114</v>
      </c>
    </row>
    <row r="63" spans="1:5" x14ac:dyDescent="0.2">
      <c r="A63" t="s">
        <v>115</v>
      </c>
      <c r="B63">
        <v>1222</v>
      </c>
      <c r="C63" t="s">
        <v>947</v>
      </c>
      <c r="D63">
        <f>310231</f>
        <v>310231</v>
      </c>
      <c r="E63" t="s">
        <v>98</v>
      </c>
    </row>
    <row r="64" spans="1:5" x14ac:dyDescent="0.2">
      <c r="A64" t="s">
        <v>116</v>
      </c>
      <c r="B64">
        <v>1231</v>
      </c>
      <c r="C64" t="s">
        <v>945</v>
      </c>
      <c r="D64">
        <f>305551</f>
        <v>305551</v>
      </c>
      <c r="E64" t="s">
        <v>117</v>
      </c>
    </row>
    <row r="65" spans="1:5" x14ac:dyDescent="0.2">
      <c r="A65" t="s">
        <v>118</v>
      </c>
      <c r="B65">
        <v>1231</v>
      </c>
      <c r="C65" t="s">
        <v>946</v>
      </c>
      <c r="D65">
        <f>347710</f>
        <v>347710</v>
      </c>
      <c r="E65" t="s">
        <v>119</v>
      </c>
    </row>
    <row r="66" spans="1:5" x14ac:dyDescent="0.2">
      <c r="A66" t="s">
        <v>120</v>
      </c>
      <c r="B66">
        <v>1231</v>
      </c>
      <c r="C66" t="s">
        <v>947</v>
      </c>
      <c r="D66">
        <f>314976</f>
        <v>314976</v>
      </c>
      <c r="E66" t="s">
        <v>121</v>
      </c>
    </row>
    <row r="67" spans="1:5" x14ac:dyDescent="0.2">
      <c r="A67" t="s">
        <v>122</v>
      </c>
      <c r="B67">
        <v>1233</v>
      </c>
      <c r="C67" t="s">
        <v>945</v>
      </c>
      <c r="D67">
        <f>305665</f>
        <v>305665</v>
      </c>
      <c r="E67" t="s">
        <v>123</v>
      </c>
    </row>
    <row r="68" spans="1:5" x14ac:dyDescent="0.2">
      <c r="A68" t="s">
        <v>124</v>
      </c>
      <c r="B68">
        <v>1233</v>
      </c>
      <c r="C68" t="s">
        <v>946</v>
      </c>
      <c r="D68">
        <f>347649</f>
        <v>347649</v>
      </c>
      <c r="E68" t="s">
        <v>125</v>
      </c>
    </row>
    <row r="69" spans="1:5" x14ac:dyDescent="0.2">
      <c r="A69" t="s">
        <v>126</v>
      </c>
      <c r="B69">
        <v>1233</v>
      </c>
      <c r="C69" t="s">
        <v>947</v>
      </c>
      <c r="D69">
        <f>314459</f>
        <v>314459</v>
      </c>
      <c r="E69" t="s">
        <v>127</v>
      </c>
    </row>
    <row r="70" spans="1:5" x14ac:dyDescent="0.2">
      <c r="A70" t="s">
        <v>128</v>
      </c>
      <c r="B70">
        <v>1239</v>
      </c>
      <c r="C70" t="s">
        <v>946</v>
      </c>
      <c r="D70">
        <f>347745</f>
        <v>347745</v>
      </c>
      <c r="E70" t="s">
        <v>129</v>
      </c>
    </row>
    <row r="71" spans="1:5" x14ac:dyDescent="0.2">
      <c r="A71" t="s">
        <v>130</v>
      </c>
      <c r="B71">
        <v>1239</v>
      </c>
      <c r="C71" t="s">
        <v>947</v>
      </c>
      <c r="D71">
        <f>320023</f>
        <v>320023</v>
      </c>
      <c r="E71" t="s">
        <v>131</v>
      </c>
    </row>
    <row r="72" spans="1:5" x14ac:dyDescent="0.2">
      <c r="A72" t="s">
        <v>132</v>
      </c>
      <c r="B72">
        <v>124</v>
      </c>
      <c r="C72" t="s">
        <v>945</v>
      </c>
      <c r="D72">
        <f>186055</f>
        <v>186055</v>
      </c>
      <c r="E72" t="s">
        <v>133</v>
      </c>
    </row>
    <row r="73" spans="1:5" x14ac:dyDescent="0.2">
      <c r="A73" t="s">
        <v>134</v>
      </c>
      <c r="B73">
        <v>124</v>
      </c>
      <c r="C73" t="s">
        <v>946</v>
      </c>
      <c r="D73">
        <f>307997</f>
        <v>307997</v>
      </c>
      <c r="E73" t="s">
        <v>135</v>
      </c>
    </row>
    <row r="74" spans="1:5" x14ac:dyDescent="0.2">
      <c r="A74" t="s">
        <v>136</v>
      </c>
      <c r="B74">
        <v>124</v>
      </c>
      <c r="C74" t="s">
        <v>947</v>
      </c>
      <c r="D74">
        <f>255593</f>
        <v>255593</v>
      </c>
      <c r="E74" t="s">
        <v>137</v>
      </c>
    </row>
    <row r="75" spans="1:5" x14ac:dyDescent="0.2">
      <c r="A75" t="s">
        <v>138</v>
      </c>
      <c r="B75">
        <v>1241</v>
      </c>
      <c r="C75" t="s">
        <v>945</v>
      </c>
      <c r="D75">
        <f>180013</f>
        <v>180013</v>
      </c>
      <c r="E75" t="s">
        <v>139</v>
      </c>
    </row>
    <row r="76" spans="1:5" x14ac:dyDescent="0.2">
      <c r="A76" t="s">
        <v>140</v>
      </c>
      <c r="B76">
        <v>1241</v>
      </c>
      <c r="C76" t="s">
        <v>946</v>
      </c>
      <c r="D76">
        <f>347808</f>
        <v>347808</v>
      </c>
      <c r="E76" t="s">
        <v>141</v>
      </c>
    </row>
    <row r="77" spans="1:5" x14ac:dyDescent="0.2">
      <c r="A77" t="s">
        <v>142</v>
      </c>
      <c r="B77">
        <v>1241</v>
      </c>
      <c r="C77" t="s">
        <v>947</v>
      </c>
      <c r="D77">
        <f>314875</f>
        <v>314875</v>
      </c>
      <c r="E77" t="s">
        <v>143</v>
      </c>
    </row>
    <row r="78" spans="1:5" x14ac:dyDescent="0.2">
      <c r="A78" t="s">
        <v>144</v>
      </c>
      <c r="B78">
        <v>1243</v>
      </c>
      <c r="C78" t="s">
        <v>945</v>
      </c>
      <c r="D78">
        <f>180007</f>
        <v>180007</v>
      </c>
      <c r="E78" t="s">
        <v>139</v>
      </c>
    </row>
    <row r="79" spans="1:5" x14ac:dyDescent="0.2">
      <c r="A79" t="s">
        <v>145</v>
      </c>
      <c r="B79">
        <v>1243</v>
      </c>
      <c r="C79" t="s">
        <v>946</v>
      </c>
      <c r="D79">
        <f>347848</f>
        <v>347848</v>
      </c>
      <c r="E79" t="s">
        <v>146</v>
      </c>
    </row>
    <row r="80" spans="1:5" x14ac:dyDescent="0.2">
      <c r="A80" t="s">
        <v>147</v>
      </c>
      <c r="B80">
        <v>1243</v>
      </c>
      <c r="C80" t="s">
        <v>947</v>
      </c>
      <c r="D80">
        <f>315229</f>
        <v>315229</v>
      </c>
      <c r="E80" t="s">
        <v>148</v>
      </c>
    </row>
    <row r="81" spans="1:5" x14ac:dyDescent="0.2">
      <c r="A81" t="s">
        <v>149</v>
      </c>
      <c r="B81">
        <v>134</v>
      </c>
      <c r="C81" t="s">
        <v>945</v>
      </c>
      <c r="D81">
        <f>186605</f>
        <v>186605</v>
      </c>
      <c r="E81" t="s">
        <v>150</v>
      </c>
    </row>
    <row r="82" spans="1:5" x14ac:dyDescent="0.2">
      <c r="A82" t="s">
        <v>151</v>
      </c>
      <c r="B82">
        <v>134</v>
      </c>
      <c r="C82" t="s">
        <v>946</v>
      </c>
      <c r="D82">
        <f>301952</f>
        <v>301952</v>
      </c>
      <c r="E82" t="s">
        <v>152</v>
      </c>
    </row>
    <row r="83" spans="1:5" x14ac:dyDescent="0.2">
      <c r="A83" t="s">
        <v>153</v>
      </c>
      <c r="B83">
        <v>134</v>
      </c>
      <c r="C83" t="s">
        <v>947</v>
      </c>
      <c r="D83">
        <f>195515</f>
        <v>195515</v>
      </c>
      <c r="E83" t="s">
        <v>154</v>
      </c>
    </row>
    <row r="84" spans="1:5" x14ac:dyDescent="0.2">
      <c r="A84" t="s">
        <v>155</v>
      </c>
      <c r="B84">
        <v>1355</v>
      </c>
      <c r="C84" t="s">
        <v>945</v>
      </c>
      <c r="D84">
        <f>307968</f>
        <v>307968</v>
      </c>
      <c r="E84" t="s">
        <v>5</v>
      </c>
    </row>
    <row r="85" spans="1:5" x14ac:dyDescent="0.2">
      <c r="A85" t="s">
        <v>156</v>
      </c>
      <c r="B85">
        <v>1355</v>
      </c>
      <c r="C85" t="s">
        <v>946</v>
      </c>
      <c r="D85">
        <f>347889</f>
        <v>347889</v>
      </c>
      <c r="E85" t="s">
        <v>157</v>
      </c>
    </row>
    <row r="86" spans="1:5" x14ac:dyDescent="0.2">
      <c r="A86" t="s">
        <v>158</v>
      </c>
      <c r="B86">
        <v>1363</v>
      </c>
      <c r="C86" t="s">
        <v>945</v>
      </c>
      <c r="D86">
        <f>308076</f>
        <v>308076</v>
      </c>
      <c r="E86" t="s">
        <v>5</v>
      </c>
    </row>
    <row r="87" spans="1:5" x14ac:dyDescent="0.2">
      <c r="A87" t="s">
        <v>159</v>
      </c>
      <c r="B87">
        <v>1363</v>
      </c>
      <c r="C87" t="s">
        <v>946</v>
      </c>
      <c r="D87">
        <f>347892</f>
        <v>347892</v>
      </c>
      <c r="E87" t="s">
        <v>157</v>
      </c>
    </row>
    <row r="88" spans="1:5" x14ac:dyDescent="0.2">
      <c r="A88" t="s">
        <v>160</v>
      </c>
      <c r="B88">
        <v>1363</v>
      </c>
      <c r="C88" t="s">
        <v>947</v>
      </c>
      <c r="D88">
        <f>323237</f>
        <v>323237</v>
      </c>
      <c r="E88" t="s">
        <v>161</v>
      </c>
    </row>
    <row r="89" spans="1:5" x14ac:dyDescent="0.2">
      <c r="A89" t="s">
        <v>162</v>
      </c>
      <c r="B89">
        <v>1371</v>
      </c>
      <c r="C89" t="s">
        <v>945</v>
      </c>
      <c r="D89">
        <f>308161</f>
        <v>308161</v>
      </c>
      <c r="E89" t="s">
        <v>163</v>
      </c>
    </row>
    <row r="90" spans="1:5" x14ac:dyDescent="0.2">
      <c r="A90" t="s">
        <v>164</v>
      </c>
      <c r="B90">
        <v>1371</v>
      </c>
      <c r="C90" t="s">
        <v>946</v>
      </c>
      <c r="D90">
        <f>347923</f>
        <v>347923</v>
      </c>
      <c r="E90" t="s">
        <v>165</v>
      </c>
    </row>
    <row r="91" spans="1:5" x14ac:dyDescent="0.2">
      <c r="A91" t="s">
        <v>166</v>
      </c>
      <c r="B91">
        <v>1371</v>
      </c>
      <c r="C91" t="s">
        <v>947</v>
      </c>
      <c r="D91">
        <f>315133</f>
        <v>315133</v>
      </c>
      <c r="E91" t="s">
        <v>167</v>
      </c>
    </row>
    <row r="92" spans="1:5" x14ac:dyDescent="0.2">
      <c r="A92" t="s">
        <v>168</v>
      </c>
      <c r="B92">
        <v>140</v>
      </c>
      <c r="C92" t="s">
        <v>945</v>
      </c>
      <c r="D92">
        <f>186517</f>
        <v>186517</v>
      </c>
      <c r="E92" t="s">
        <v>169</v>
      </c>
    </row>
    <row r="93" spans="1:5" x14ac:dyDescent="0.2">
      <c r="A93" t="s">
        <v>170</v>
      </c>
      <c r="B93">
        <v>140</v>
      </c>
      <c r="C93" t="s">
        <v>946</v>
      </c>
      <c r="D93">
        <f>302082</f>
        <v>302082</v>
      </c>
      <c r="E93" t="s">
        <v>171</v>
      </c>
    </row>
    <row r="94" spans="1:5" x14ac:dyDescent="0.2">
      <c r="A94" t="s">
        <v>172</v>
      </c>
      <c r="B94">
        <v>140</v>
      </c>
      <c r="C94" t="s">
        <v>947</v>
      </c>
      <c r="D94">
        <f>195786</f>
        <v>195786</v>
      </c>
      <c r="E94" t="s">
        <v>173</v>
      </c>
    </row>
    <row r="95" spans="1:5" x14ac:dyDescent="0.2">
      <c r="A95" t="s">
        <v>174</v>
      </c>
      <c r="B95">
        <v>1445</v>
      </c>
      <c r="C95" t="s">
        <v>945</v>
      </c>
      <c r="D95">
        <f>307989</f>
        <v>307989</v>
      </c>
      <c r="E95" t="s">
        <v>175</v>
      </c>
    </row>
    <row r="96" spans="1:5" x14ac:dyDescent="0.2">
      <c r="A96" t="s">
        <v>176</v>
      </c>
      <c r="B96">
        <v>1445</v>
      </c>
      <c r="C96" t="s">
        <v>946</v>
      </c>
      <c r="D96">
        <f>347812</f>
        <v>347812</v>
      </c>
      <c r="E96" t="s">
        <v>177</v>
      </c>
    </row>
    <row r="97" spans="1:5" x14ac:dyDescent="0.2">
      <c r="A97" t="s">
        <v>178</v>
      </c>
      <c r="B97">
        <v>1445</v>
      </c>
      <c r="C97" t="s">
        <v>947</v>
      </c>
      <c r="D97">
        <f>315061</f>
        <v>315061</v>
      </c>
      <c r="E97" t="s">
        <v>179</v>
      </c>
    </row>
    <row r="98" spans="1:5" x14ac:dyDescent="0.2">
      <c r="A98" t="s">
        <v>180</v>
      </c>
      <c r="B98">
        <v>1448</v>
      </c>
      <c r="C98" t="s">
        <v>946</v>
      </c>
      <c r="D98">
        <f>347800</f>
        <v>347800</v>
      </c>
      <c r="E98" t="s">
        <v>177</v>
      </c>
    </row>
    <row r="99" spans="1:5" x14ac:dyDescent="0.2">
      <c r="A99" t="s">
        <v>181</v>
      </c>
      <c r="B99">
        <v>1448</v>
      </c>
      <c r="C99" t="s">
        <v>947</v>
      </c>
      <c r="D99">
        <f>315170</f>
        <v>315170</v>
      </c>
      <c r="E99" t="s">
        <v>182</v>
      </c>
    </row>
    <row r="100" spans="1:5" x14ac:dyDescent="0.2">
      <c r="A100" t="s">
        <v>183</v>
      </c>
      <c r="B100">
        <v>145</v>
      </c>
      <c r="C100" t="s">
        <v>946</v>
      </c>
      <c r="D100">
        <f>301993</f>
        <v>301993</v>
      </c>
      <c r="E100" t="s">
        <v>184</v>
      </c>
    </row>
    <row r="101" spans="1:5" x14ac:dyDescent="0.2">
      <c r="A101" t="s">
        <v>185</v>
      </c>
      <c r="B101">
        <v>145</v>
      </c>
      <c r="C101" t="s">
        <v>947</v>
      </c>
      <c r="D101">
        <f>196890</f>
        <v>196890</v>
      </c>
      <c r="E101" t="s">
        <v>186</v>
      </c>
    </row>
    <row r="102" spans="1:5" x14ac:dyDescent="0.2">
      <c r="A102" t="s">
        <v>187</v>
      </c>
      <c r="B102">
        <v>1457</v>
      </c>
      <c r="C102" t="s">
        <v>945</v>
      </c>
      <c r="D102">
        <f>159741</f>
        <v>159741</v>
      </c>
      <c r="E102" t="s">
        <v>188</v>
      </c>
    </row>
    <row r="103" spans="1:5" x14ac:dyDescent="0.2">
      <c r="A103" t="s">
        <v>189</v>
      </c>
      <c r="B103">
        <v>1457</v>
      </c>
      <c r="C103" t="s">
        <v>946</v>
      </c>
      <c r="D103">
        <f>336043</f>
        <v>336043</v>
      </c>
      <c r="E103" t="s">
        <v>190</v>
      </c>
    </row>
    <row r="104" spans="1:5" x14ac:dyDescent="0.2">
      <c r="A104" t="s">
        <v>191</v>
      </c>
      <c r="B104">
        <v>1457</v>
      </c>
      <c r="C104" t="s">
        <v>947</v>
      </c>
      <c r="D104">
        <f>301435</f>
        <v>301435</v>
      </c>
      <c r="E104" t="s">
        <v>192</v>
      </c>
    </row>
    <row r="105" spans="1:5" x14ac:dyDescent="0.2">
      <c r="A105" t="s">
        <v>193</v>
      </c>
      <c r="B105">
        <v>1460</v>
      </c>
      <c r="C105" t="s">
        <v>945</v>
      </c>
      <c r="D105">
        <f>302226</f>
        <v>302226</v>
      </c>
      <c r="E105" t="s">
        <v>194</v>
      </c>
    </row>
    <row r="106" spans="1:5" x14ac:dyDescent="0.2">
      <c r="A106" t="s">
        <v>195</v>
      </c>
      <c r="B106">
        <v>1460</v>
      </c>
      <c r="C106" t="s">
        <v>946</v>
      </c>
      <c r="D106">
        <f>336328</f>
        <v>336328</v>
      </c>
      <c r="E106" t="s">
        <v>196</v>
      </c>
    </row>
    <row r="107" spans="1:5" x14ac:dyDescent="0.2">
      <c r="A107" t="s">
        <v>197</v>
      </c>
      <c r="B107">
        <v>1460</v>
      </c>
      <c r="C107" t="s">
        <v>947</v>
      </c>
      <c r="D107">
        <f>318360</f>
        <v>318360</v>
      </c>
      <c r="E107" t="s">
        <v>198</v>
      </c>
    </row>
    <row r="108" spans="1:5" x14ac:dyDescent="0.2">
      <c r="A108" t="s">
        <v>199</v>
      </c>
      <c r="B108">
        <v>1463</v>
      </c>
      <c r="C108" t="s">
        <v>945</v>
      </c>
      <c r="D108">
        <f>181365</f>
        <v>181365</v>
      </c>
      <c r="E108" t="s">
        <v>45</v>
      </c>
    </row>
    <row r="109" spans="1:5" x14ac:dyDescent="0.2">
      <c r="A109" t="s">
        <v>200</v>
      </c>
      <c r="B109">
        <v>1463</v>
      </c>
      <c r="C109" t="s">
        <v>946</v>
      </c>
      <c r="D109">
        <f>347962</f>
        <v>347962</v>
      </c>
      <c r="E109" t="s">
        <v>201</v>
      </c>
    </row>
    <row r="110" spans="1:5" x14ac:dyDescent="0.2">
      <c r="A110" t="s">
        <v>202</v>
      </c>
      <c r="B110">
        <v>1463</v>
      </c>
      <c r="C110" t="s">
        <v>947</v>
      </c>
      <c r="D110">
        <f>318181</f>
        <v>318181</v>
      </c>
      <c r="E110" t="s">
        <v>203</v>
      </c>
    </row>
    <row r="111" spans="1:5" x14ac:dyDescent="0.2">
      <c r="A111" t="s">
        <v>204</v>
      </c>
      <c r="B111">
        <v>149</v>
      </c>
      <c r="C111" t="s">
        <v>945</v>
      </c>
      <c r="D111">
        <f>186951</f>
        <v>186951</v>
      </c>
      <c r="E111" t="s">
        <v>205</v>
      </c>
    </row>
    <row r="112" spans="1:5" x14ac:dyDescent="0.2">
      <c r="A112" t="s">
        <v>206</v>
      </c>
      <c r="B112">
        <v>149</v>
      </c>
      <c r="C112" t="s">
        <v>946</v>
      </c>
      <c r="D112">
        <f>302138</f>
        <v>302138</v>
      </c>
      <c r="E112" t="s">
        <v>92</v>
      </c>
    </row>
    <row r="113" spans="1:5" x14ac:dyDescent="0.2">
      <c r="A113" t="s">
        <v>207</v>
      </c>
      <c r="B113">
        <v>149</v>
      </c>
      <c r="C113" t="s">
        <v>947</v>
      </c>
      <c r="D113">
        <f>196195</f>
        <v>196195</v>
      </c>
      <c r="E113" t="s">
        <v>208</v>
      </c>
    </row>
    <row r="114" spans="1:5" x14ac:dyDescent="0.2">
      <c r="A114" t="s">
        <v>209</v>
      </c>
      <c r="B114">
        <v>15</v>
      </c>
      <c r="C114" t="s">
        <v>945</v>
      </c>
      <c r="D114">
        <f>188009</f>
        <v>188009</v>
      </c>
      <c r="E114" t="s">
        <v>210</v>
      </c>
    </row>
    <row r="115" spans="1:5" x14ac:dyDescent="0.2">
      <c r="A115" t="s">
        <v>211</v>
      </c>
      <c r="B115">
        <v>15</v>
      </c>
      <c r="C115" t="s">
        <v>946</v>
      </c>
      <c r="D115">
        <f>305053</f>
        <v>305053</v>
      </c>
      <c r="E115" t="s">
        <v>212</v>
      </c>
    </row>
    <row r="116" spans="1:5" x14ac:dyDescent="0.2">
      <c r="A116" t="s">
        <v>213</v>
      </c>
      <c r="B116">
        <v>15</v>
      </c>
      <c r="C116" t="s">
        <v>947</v>
      </c>
      <c r="D116">
        <f>182328</f>
        <v>182328</v>
      </c>
      <c r="E116" t="s">
        <v>214</v>
      </c>
    </row>
    <row r="117" spans="1:5" x14ac:dyDescent="0.2">
      <c r="A117" t="s">
        <v>215</v>
      </c>
      <c r="B117">
        <v>1552</v>
      </c>
      <c r="C117" t="s">
        <v>945</v>
      </c>
      <c r="D117">
        <f>302325</f>
        <v>302325</v>
      </c>
      <c r="E117" t="s">
        <v>29</v>
      </c>
    </row>
    <row r="118" spans="1:5" x14ac:dyDescent="0.2">
      <c r="A118" t="s">
        <v>216</v>
      </c>
      <c r="B118">
        <v>1552</v>
      </c>
      <c r="C118" t="s">
        <v>946</v>
      </c>
      <c r="D118">
        <f>336616</f>
        <v>336616</v>
      </c>
      <c r="E118" t="s">
        <v>217</v>
      </c>
    </row>
    <row r="119" spans="1:5" x14ac:dyDescent="0.2">
      <c r="A119" t="s">
        <v>218</v>
      </c>
      <c r="B119">
        <v>1552</v>
      </c>
      <c r="C119" t="s">
        <v>947</v>
      </c>
      <c r="D119">
        <f>301618</f>
        <v>301618</v>
      </c>
      <c r="E119" t="s">
        <v>219</v>
      </c>
    </row>
    <row r="120" spans="1:5" x14ac:dyDescent="0.2">
      <c r="A120" t="s">
        <v>220</v>
      </c>
      <c r="B120">
        <v>1556</v>
      </c>
      <c r="C120" t="s">
        <v>945</v>
      </c>
      <c r="D120">
        <f>305836</f>
        <v>305836</v>
      </c>
      <c r="E120" t="s">
        <v>92</v>
      </c>
    </row>
    <row r="121" spans="1:5" x14ac:dyDescent="0.2">
      <c r="A121" t="s">
        <v>221</v>
      </c>
      <c r="B121">
        <v>1556</v>
      </c>
      <c r="C121" t="s">
        <v>947</v>
      </c>
      <c r="D121">
        <f>301436</f>
        <v>301436</v>
      </c>
      <c r="E121" t="s">
        <v>222</v>
      </c>
    </row>
    <row r="122" spans="1:5" x14ac:dyDescent="0.2">
      <c r="A122" t="s">
        <v>223</v>
      </c>
      <c r="B122">
        <v>1587</v>
      </c>
      <c r="C122" t="s">
        <v>945</v>
      </c>
      <c r="D122">
        <f>310085</f>
        <v>310085</v>
      </c>
      <c r="E122" t="s">
        <v>224</v>
      </c>
    </row>
    <row r="123" spans="1:5" x14ac:dyDescent="0.2">
      <c r="A123" t="s">
        <v>225</v>
      </c>
      <c r="B123">
        <v>1587</v>
      </c>
      <c r="C123" t="s">
        <v>946</v>
      </c>
      <c r="D123">
        <f>336352</f>
        <v>336352</v>
      </c>
      <c r="E123" t="s">
        <v>226</v>
      </c>
    </row>
    <row r="124" spans="1:5" x14ac:dyDescent="0.2">
      <c r="A124" t="s">
        <v>227</v>
      </c>
      <c r="B124">
        <v>1587</v>
      </c>
      <c r="C124" t="s">
        <v>947</v>
      </c>
      <c r="D124">
        <f>309355</f>
        <v>309355</v>
      </c>
      <c r="E124" t="s">
        <v>228</v>
      </c>
    </row>
    <row r="125" spans="1:5" x14ac:dyDescent="0.2">
      <c r="A125" t="s">
        <v>229</v>
      </c>
      <c r="B125">
        <v>1588</v>
      </c>
      <c r="C125" t="s">
        <v>945</v>
      </c>
      <c r="D125">
        <f>302977</f>
        <v>302977</v>
      </c>
      <c r="E125" t="s">
        <v>230</v>
      </c>
    </row>
    <row r="126" spans="1:5" x14ac:dyDescent="0.2">
      <c r="A126" t="s">
        <v>231</v>
      </c>
      <c r="B126">
        <v>1588</v>
      </c>
      <c r="C126" t="s">
        <v>946</v>
      </c>
      <c r="D126">
        <f>336408</f>
        <v>336408</v>
      </c>
      <c r="E126" t="s">
        <v>232</v>
      </c>
    </row>
    <row r="127" spans="1:5" x14ac:dyDescent="0.2">
      <c r="A127" t="s">
        <v>233</v>
      </c>
      <c r="B127">
        <v>1588</v>
      </c>
      <c r="C127" t="s">
        <v>947</v>
      </c>
      <c r="D127">
        <f>308245</f>
        <v>308245</v>
      </c>
      <c r="E127" t="s">
        <v>234</v>
      </c>
    </row>
    <row r="128" spans="1:5" x14ac:dyDescent="0.2">
      <c r="A128" t="s">
        <v>235</v>
      </c>
      <c r="B128">
        <v>1590</v>
      </c>
      <c r="C128" t="s">
        <v>945</v>
      </c>
      <c r="D128">
        <f>310466</f>
        <v>310466</v>
      </c>
      <c r="E128" t="s">
        <v>35</v>
      </c>
    </row>
    <row r="129" spans="1:5" x14ac:dyDescent="0.2">
      <c r="A129" t="s">
        <v>236</v>
      </c>
      <c r="B129">
        <v>1590</v>
      </c>
      <c r="C129" t="s">
        <v>946</v>
      </c>
      <c r="D129">
        <f>336530</f>
        <v>336530</v>
      </c>
      <c r="E129" t="s">
        <v>237</v>
      </c>
    </row>
    <row r="130" spans="1:5" x14ac:dyDescent="0.2">
      <c r="A130" t="s">
        <v>238</v>
      </c>
      <c r="B130">
        <v>1590</v>
      </c>
      <c r="C130" t="s">
        <v>947</v>
      </c>
      <c r="D130">
        <f>309115</f>
        <v>309115</v>
      </c>
      <c r="E130" t="s">
        <v>239</v>
      </c>
    </row>
    <row r="131" spans="1:5" x14ac:dyDescent="0.2">
      <c r="A131" t="s">
        <v>240</v>
      </c>
      <c r="B131">
        <v>1594</v>
      </c>
      <c r="C131" t="s">
        <v>945</v>
      </c>
      <c r="D131">
        <f>310093</f>
        <v>310093</v>
      </c>
      <c r="E131" t="s">
        <v>224</v>
      </c>
    </row>
    <row r="132" spans="1:5" x14ac:dyDescent="0.2">
      <c r="A132" t="s">
        <v>241</v>
      </c>
      <c r="B132">
        <v>1594</v>
      </c>
      <c r="C132" t="s">
        <v>946</v>
      </c>
      <c r="D132">
        <f>336245</f>
        <v>336245</v>
      </c>
      <c r="E132" t="s">
        <v>242</v>
      </c>
    </row>
    <row r="133" spans="1:5" x14ac:dyDescent="0.2">
      <c r="A133" t="s">
        <v>243</v>
      </c>
      <c r="B133">
        <v>1594</v>
      </c>
      <c r="C133" t="s">
        <v>947</v>
      </c>
      <c r="D133">
        <f>309098</f>
        <v>309098</v>
      </c>
      <c r="E133" t="s">
        <v>239</v>
      </c>
    </row>
    <row r="134" spans="1:5" x14ac:dyDescent="0.2">
      <c r="A134" t="s">
        <v>244</v>
      </c>
      <c r="B134">
        <v>161</v>
      </c>
      <c r="C134" t="s">
        <v>946</v>
      </c>
      <c r="D134">
        <f>305779</f>
        <v>305779</v>
      </c>
      <c r="E134" t="s">
        <v>245</v>
      </c>
    </row>
    <row r="135" spans="1:5" x14ac:dyDescent="0.2">
      <c r="A135" t="s">
        <v>246</v>
      </c>
      <c r="B135">
        <v>161</v>
      </c>
      <c r="C135" t="s">
        <v>947</v>
      </c>
      <c r="D135">
        <f>197042</f>
        <v>197042</v>
      </c>
      <c r="E135" t="s">
        <v>247</v>
      </c>
    </row>
    <row r="136" spans="1:5" x14ac:dyDescent="0.2">
      <c r="A136" t="s">
        <v>248</v>
      </c>
      <c r="B136">
        <v>165</v>
      </c>
      <c r="C136" t="s">
        <v>945</v>
      </c>
      <c r="D136">
        <f>187188</f>
        <v>187188</v>
      </c>
      <c r="E136" t="s">
        <v>249</v>
      </c>
    </row>
    <row r="137" spans="1:5" x14ac:dyDescent="0.2">
      <c r="A137" t="s">
        <v>250</v>
      </c>
      <c r="B137">
        <v>165</v>
      </c>
      <c r="C137" t="s">
        <v>946</v>
      </c>
      <c r="D137">
        <f>302469</f>
        <v>302469</v>
      </c>
      <c r="E137" t="s">
        <v>251</v>
      </c>
    </row>
    <row r="138" spans="1:5" x14ac:dyDescent="0.2">
      <c r="A138" t="s">
        <v>252</v>
      </c>
      <c r="B138">
        <v>165</v>
      </c>
      <c r="C138" t="s">
        <v>947</v>
      </c>
      <c r="D138">
        <f>196871</f>
        <v>196871</v>
      </c>
      <c r="E138" t="s">
        <v>186</v>
      </c>
    </row>
    <row r="139" spans="1:5" x14ac:dyDescent="0.2">
      <c r="A139" t="s">
        <v>253</v>
      </c>
      <c r="B139">
        <v>1750</v>
      </c>
      <c r="C139" t="s">
        <v>945</v>
      </c>
      <c r="D139">
        <f>320032</f>
        <v>320032</v>
      </c>
      <c r="E139" t="s">
        <v>131</v>
      </c>
    </row>
    <row r="140" spans="1:5" x14ac:dyDescent="0.2">
      <c r="A140" t="s">
        <v>254</v>
      </c>
      <c r="B140">
        <v>1750</v>
      </c>
      <c r="C140" t="s">
        <v>946</v>
      </c>
      <c r="D140">
        <f>332142</f>
        <v>332142</v>
      </c>
      <c r="E140" t="s">
        <v>255</v>
      </c>
    </row>
    <row r="141" spans="1:5" x14ac:dyDescent="0.2">
      <c r="A141" t="s">
        <v>256</v>
      </c>
      <c r="B141">
        <v>1750</v>
      </c>
      <c r="C141" t="s">
        <v>947</v>
      </c>
      <c r="D141">
        <f>309853</f>
        <v>309853</v>
      </c>
      <c r="E141" t="s">
        <v>257</v>
      </c>
    </row>
    <row r="142" spans="1:5" x14ac:dyDescent="0.2">
      <c r="A142" t="s">
        <v>258</v>
      </c>
      <c r="B142">
        <v>1755</v>
      </c>
      <c r="C142" t="s">
        <v>945</v>
      </c>
      <c r="D142">
        <f>310468</f>
        <v>310468</v>
      </c>
      <c r="E142" t="s">
        <v>35</v>
      </c>
    </row>
    <row r="143" spans="1:5" x14ac:dyDescent="0.2">
      <c r="A143" t="s">
        <v>259</v>
      </c>
      <c r="B143">
        <v>1755</v>
      </c>
      <c r="C143" t="s">
        <v>946</v>
      </c>
      <c r="D143">
        <f>336621</f>
        <v>336621</v>
      </c>
      <c r="E143" t="s">
        <v>217</v>
      </c>
    </row>
    <row r="144" spans="1:5" x14ac:dyDescent="0.2">
      <c r="A144" t="s">
        <v>260</v>
      </c>
      <c r="B144">
        <v>1756</v>
      </c>
      <c r="C144" t="s">
        <v>945</v>
      </c>
      <c r="D144">
        <f>322563</f>
        <v>322563</v>
      </c>
      <c r="E144" t="s">
        <v>261</v>
      </c>
    </row>
    <row r="145" spans="1:5" x14ac:dyDescent="0.2">
      <c r="A145" t="s">
        <v>262</v>
      </c>
      <c r="B145">
        <v>1756</v>
      </c>
      <c r="C145" t="s">
        <v>946</v>
      </c>
      <c r="D145">
        <f>336612</f>
        <v>336612</v>
      </c>
      <c r="E145" t="s">
        <v>217</v>
      </c>
    </row>
    <row r="146" spans="1:5" x14ac:dyDescent="0.2">
      <c r="A146" t="s">
        <v>263</v>
      </c>
      <c r="B146">
        <v>1756</v>
      </c>
      <c r="C146" t="s">
        <v>947</v>
      </c>
      <c r="D146">
        <f>309553</f>
        <v>309553</v>
      </c>
      <c r="E146" t="s">
        <v>264</v>
      </c>
    </row>
    <row r="147" spans="1:5" x14ac:dyDescent="0.2">
      <c r="A147" t="s">
        <v>265</v>
      </c>
      <c r="B147">
        <v>1769</v>
      </c>
      <c r="C147" t="s">
        <v>945</v>
      </c>
      <c r="D147">
        <f>314463</f>
        <v>314463</v>
      </c>
      <c r="E147" t="s">
        <v>127</v>
      </c>
    </row>
    <row r="148" spans="1:5" x14ac:dyDescent="0.2">
      <c r="A148" t="s">
        <v>266</v>
      </c>
      <c r="B148">
        <v>1769</v>
      </c>
      <c r="C148" t="s">
        <v>946</v>
      </c>
      <c r="D148">
        <f>336596</f>
        <v>336596</v>
      </c>
      <c r="E148" t="s">
        <v>217</v>
      </c>
    </row>
    <row r="149" spans="1:5" x14ac:dyDescent="0.2">
      <c r="A149" t="s">
        <v>267</v>
      </c>
      <c r="B149">
        <v>1769</v>
      </c>
      <c r="C149" t="s">
        <v>947</v>
      </c>
      <c r="D149">
        <f>309789</f>
        <v>309789</v>
      </c>
      <c r="E149" t="s">
        <v>268</v>
      </c>
    </row>
    <row r="150" spans="1:5" x14ac:dyDescent="0.2">
      <c r="A150" t="s">
        <v>269</v>
      </c>
      <c r="B150">
        <v>1772</v>
      </c>
      <c r="C150" t="s">
        <v>945</v>
      </c>
      <c r="D150">
        <f>314467</f>
        <v>314467</v>
      </c>
      <c r="E150" t="s">
        <v>127</v>
      </c>
    </row>
    <row r="151" spans="1:5" x14ac:dyDescent="0.2">
      <c r="A151" t="s">
        <v>270</v>
      </c>
      <c r="B151">
        <v>1772</v>
      </c>
      <c r="C151" t="s">
        <v>946</v>
      </c>
      <c r="D151">
        <f>336630</f>
        <v>336630</v>
      </c>
      <c r="E151" t="s">
        <v>271</v>
      </c>
    </row>
    <row r="152" spans="1:5" x14ac:dyDescent="0.2">
      <c r="A152" t="s">
        <v>272</v>
      </c>
      <c r="B152">
        <v>1772</v>
      </c>
      <c r="C152" t="s">
        <v>947</v>
      </c>
      <c r="D152">
        <f>309571</f>
        <v>309571</v>
      </c>
      <c r="E152" t="s">
        <v>264</v>
      </c>
    </row>
    <row r="153" spans="1:5" x14ac:dyDescent="0.2">
      <c r="A153" t="s">
        <v>273</v>
      </c>
      <c r="B153">
        <v>1778</v>
      </c>
      <c r="C153" t="s">
        <v>945</v>
      </c>
      <c r="D153">
        <f>310264</f>
        <v>310264</v>
      </c>
      <c r="E153" t="s">
        <v>274</v>
      </c>
    </row>
    <row r="154" spans="1:5" x14ac:dyDescent="0.2">
      <c r="A154" t="s">
        <v>275</v>
      </c>
      <c r="B154">
        <v>1778</v>
      </c>
      <c r="C154" t="s">
        <v>946</v>
      </c>
      <c r="D154">
        <f>336364</f>
        <v>336364</v>
      </c>
      <c r="E154" t="s">
        <v>226</v>
      </c>
    </row>
    <row r="155" spans="1:5" x14ac:dyDescent="0.2">
      <c r="A155" t="s">
        <v>276</v>
      </c>
      <c r="B155">
        <v>1778</v>
      </c>
      <c r="C155" t="s">
        <v>947</v>
      </c>
      <c r="D155">
        <f>309315</f>
        <v>309315</v>
      </c>
      <c r="E155" t="s">
        <v>277</v>
      </c>
    </row>
    <row r="156" spans="1:5" x14ac:dyDescent="0.2">
      <c r="A156" t="s">
        <v>278</v>
      </c>
      <c r="B156">
        <v>184</v>
      </c>
      <c r="C156" t="s">
        <v>945</v>
      </c>
      <c r="D156">
        <f>187594</f>
        <v>187594</v>
      </c>
      <c r="E156" t="s">
        <v>279</v>
      </c>
    </row>
    <row r="157" spans="1:5" x14ac:dyDescent="0.2">
      <c r="A157" t="s">
        <v>280</v>
      </c>
      <c r="B157">
        <v>184</v>
      </c>
      <c r="C157" t="s">
        <v>946</v>
      </c>
      <c r="D157">
        <f>310023</f>
        <v>310023</v>
      </c>
      <c r="E157" t="s">
        <v>281</v>
      </c>
    </row>
    <row r="158" spans="1:5" x14ac:dyDescent="0.2">
      <c r="A158" t="s">
        <v>282</v>
      </c>
      <c r="B158">
        <v>184</v>
      </c>
      <c r="C158" t="s">
        <v>947</v>
      </c>
      <c r="D158">
        <f>198887</f>
        <v>198887</v>
      </c>
      <c r="E158" t="s">
        <v>283</v>
      </c>
    </row>
    <row r="159" spans="1:5" x14ac:dyDescent="0.2">
      <c r="A159" t="s">
        <v>284</v>
      </c>
      <c r="B159">
        <v>19</v>
      </c>
      <c r="C159" t="s">
        <v>945</v>
      </c>
      <c r="D159">
        <f>188032</f>
        <v>188032</v>
      </c>
      <c r="E159" t="s">
        <v>285</v>
      </c>
    </row>
    <row r="160" spans="1:5" x14ac:dyDescent="0.2">
      <c r="A160" t="s">
        <v>286</v>
      </c>
      <c r="B160">
        <v>19</v>
      </c>
      <c r="C160" t="s">
        <v>946</v>
      </c>
      <c r="D160">
        <f>150235</f>
        <v>150235</v>
      </c>
      <c r="E160" t="s">
        <v>287</v>
      </c>
    </row>
    <row r="161" spans="1:5" x14ac:dyDescent="0.2">
      <c r="A161" t="s">
        <v>288</v>
      </c>
      <c r="B161">
        <v>196</v>
      </c>
      <c r="C161" t="s">
        <v>945</v>
      </c>
      <c r="D161">
        <f>182304</f>
        <v>182304</v>
      </c>
      <c r="E161" t="s">
        <v>289</v>
      </c>
    </row>
    <row r="162" spans="1:5" x14ac:dyDescent="0.2">
      <c r="A162" t="s">
        <v>290</v>
      </c>
      <c r="B162">
        <v>196</v>
      </c>
      <c r="C162" t="s">
        <v>946</v>
      </c>
      <c r="D162">
        <f>321857</f>
        <v>321857</v>
      </c>
      <c r="E162" t="s">
        <v>291</v>
      </c>
    </row>
    <row r="163" spans="1:5" x14ac:dyDescent="0.2">
      <c r="A163" t="s">
        <v>292</v>
      </c>
      <c r="B163">
        <v>196</v>
      </c>
      <c r="C163" t="s">
        <v>947</v>
      </c>
      <c r="D163">
        <f>198957</f>
        <v>198957</v>
      </c>
      <c r="E163" t="s">
        <v>293</v>
      </c>
    </row>
    <row r="164" spans="1:5" x14ac:dyDescent="0.2">
      <c r="A164" t="s">
        <v>294</v>
      </c>
      <c r="B164">
        <v>198</v>
      </c>
      <c r="C164" t="s">
        <v>945</v>
      </c>
      <c r="D164">
        <f>187192</f>
        <v>187192</v>
      </c>
      <c r="E164" t="s">
        <v>249</v>
      </c>
    </row>
    <row r="165" spans="1:5" x14ac:dyDescent="0.2">
      <c r="A165" t="s">
        <v>295</v>
      </c>
      <c r="B165">
        <v>198</v>
      </c>
      <c r="C165" t="s">
        <v>946</v>
      </c>
      <c r="D165">
        <f>302108</f>
        <v>302108</v>
      </c>
      <c r="E165" t="s">
        <v>92</v>
      </c>
    </row>
    <row r="166" spans="1:5" x14ac:dyDescent="0.2">
      <c r="A166" t="s">
        <v>296</v>
      </c>
      <c r="B166">
        <v>198</v>
      </c>
      <c r="C166" t="s">
        <v>947</v>
      </c>
      <c r="D166">
        <f>196990</f>
        <v>196990</v>
      </c>
      <c r="E166" t="s">
        <v>297</v>
      </c>
    </row>
    <row r="167" spans="1:5" x14ac:dyDescent="0.2">
      <c r="A167" t="s">
        <v>298</v>
      </c>
      <c r="B167">
        <v>2</v>
      </c>
      <c r="C167" t="s">
        <v>945</v>
      </c>
      <c r="D167">
        <f>138888</f>
        <v>138888</v>
      </c>
      <c r="E167" t="s">
        <v>299</v>
      </c>
    </row>
    <row r="168" spans="1:5" x14ac:dyDescent="0.2">
      <c r="A168" t="s">
        <v>300</v>
      </c>
      <c r="B168">
        <v>2</v>
      </c>
      <c r="C168" t="s">
        <v>946</v>
      </c>
      <c r="D168">
        <f>150042</f>
        <v>150042</v>
      </c>
      <c r="E168" t="s">
        <v>21</v>
      </c>
    </row>
    <row r="169" spans="1:5" x14ac:dyDescent="0.2">
      <c r="A169" t="s">
        <v>301</v>
      </c>
      <c r="B169">
        <v>2</v>
      </c>
      <c r="C169" t="s">
        <v>947</v>
      </c>
      <c r="D169">
        <f>187586</f>
        <v>187586</v>
      </c>
      <c r="E169" t="s">
        <v>302</v>
      </c>
    </row>
    <row r="170" spans="1:5" x14ac:dyDescent="0.2">
      <c r="A170" t="s">
        <v>303</v>
      </c>
      <c r="B170">
        <v>204</v>
      </c>
      <c r="C170" t="s">
        <v>945</v>
      </c>
      <c r="D170">
        <f>187495</f>
        <v>187495</v>
      </c>
      <c r="E170" t="s">
        <v>304</v>
      </c>
    </row>
    <row r="171" spans="1:5" x14ac:dyDescent="0.2">
      <c r="A171" t="s">
        <v>305</v>
      </c>
      <c r="B171">
        <v>204</v>
      </c>
      <c r="C171" t="s">
        <v>946</v>
      </c>
      <c r="D171">
        <f>302193</f>
        <v>302193</v>
      </c>
      <c r="E171" t="s">
        <v>306</v>
      </c>
    </row>
    <row r="172" spans="1:5" x14ac:dyDescent="0.2">
      <c r="A172" t="s">
        <v>307</v>
      </c>
      <c r="B172">
        <v>204</v>
      </c>
      <c r="C172" t="s">
        <v>947</v>
      </c>
      <c r="D172">
        <f>198213</f>
        <v>198213</v>
      </c>
      <c r="E172" t="s">
        <v>308</v>
      </c>
    </row>
    <row r="173" spans="1:5" x14ac:dyDescent="0.2">
      <c r="A173" t="s">
        <v>309</v>
      </c>
      <c r="B173">
        <v>2077</v>
      </c>
      <c r="C173" t="s">
        <v>945</v>
      </c>
      <c r="D173">
        <f>314555</f>
        <v>314555</v>
      </c>
      <c r="E173" t="s">
        <v>310</v>
      </c>
    </row>
    <row r="174" spans="1:5" x14ac:dyDescent="0.2">
      <c r="A174" t="s">
        <v>311</v>
      </c>
      <c r="B174">
        <v>2077</v>
      </c>
      <c r="C174" t="s">
        <v>946</v>
      </c>
      <c r="D174">
        <f>336776</f>
        <v>336776</v>
      </c>
      <c r="E174" t="s">
        <v>312</v>
      </c>
    </row>
    <row r="175" spans="1:5" x14ac:dyDescent="0.2">
      <c r="A175" t="s">
        <v>313</v>
      </c>
      <c r="B175">
        <v>2077</v>
      </c>
      <c r="C175" t="s">
        <v>947</v>
      </c>
      <c r="D175">
        <f>309625</f>
        <v>309625</v>
      </c>
      <c r="E175" t="s">
        <v>314</v>
      </c>
    </row>
    <row r="176" spans="1:5" x14ac:dyDescent="0.2">
      <c r="A176" t="s">
        <v>315</v>
      </c>
      <c r="B176">
        <v>2082</v>
      </c>
      <c r="C176" t="s">
        <v>945</v>
      </c>
      <c r="D176">
        <f>301668</f>
        <v>301668</v>
      </c>
      <c r="E176" t="s">
        <v>316</v>
      </c>
    </row>
    <row r="177" spans="1:5" x14ac:dyDescent="0.2">
      <c r="A177" t="s">
        <v>317</v>
      </c>
      <c r="B177">
        <v>2082</v>
      </c>
      <c r="C177" t="s">
        <v>946</v>
      </c>
      <c r="D177">
        <f>344319</f>
        <v>344319</v>
      </c>
      <c r="E177" t="s">
        <v>318</v>
      </c>
    </row>
    <row r="178" spans="1:5" x14ac:dyDescent="0.2">
      <c r="A178" t="s">
        <v>319</v>
      </c>
      <c r="B178">
        <v>2082</v>
      </c>
      <c r="C178" t="s">
        <v>947</v>
      </c>
      <c r="D178">
        <f>347517</f>
        <v>347517</v>
      </c>
      <c r="E178" t="s">
        <v>17</v>
      </c>
    </row>
    <row r="179" spans="1:5" x14ac:dyDescent="0.2">
      <c r="A179" t="s">
        <v>320</v>
      </c>
      <c r="B179">
        <v>2092</v>
      </c>
      <c r="C179" t="s">
        <v>945</v>
      </c>
      <c r="D179">
        <f>321844</f>
        <v>321844</v>
      </c>
      <c r="E179" t="s">
        <v>321</v>
      </c>
    </row>
    <row r="180" spans="1:5" x14ac:dyDescent="0.2">
      <c r="A180" t="s">
        <v>322</v>
      </c>
      <c r="B180">
        <v>2092</v>
      </c>
      <c r="C180" t="s">
        <v>947</v>
      </c>
      <c r="D180">
        <f>346252</f>
        <v>346252</v>
      </c>
      <c r="E180" t="s">
        <v>323</v>
      </c>
    </row>
    <row r="181" spans="1:5" x14ac:dyDescent="0.2">
      <c r="A181" t="s">
        <v>324</v>
      </c>
      <c r="B181">
        <v>2097</v>
      </c>
      <c r="C181" t="s">
        <v>945</v>
      </c>
      <c r="D181">
        <f>315610</f>
        <v>315610</v>
      </c>
      <c r="E181" t="s">
        <v>325</v>
      </c>
    </row>
    <row r="182" spans="1:5" x14ac:dyDescent="0.2">
      <c r="A182" t="s">
        <v>326</v>
      </c>
      <c r="B182">
        <v>2097</v>
      </c>
      <c r="C182" t="s">
        <v>946</v>
      </c>
      <c r="D182">
        <f>337008</f>
        <v>337008</v>
      </c>
      <c r="E182" t="s">
        <v>327</v>
      </c>
    </row>
    <row r="183" spans="1:5" x14ac:dyDescent="0.2">
      <c r="A183" t="s">
        <v>328</v>
      </c>
      <c r="B183">
        <v>2097</v>
      </c>
      <c r="C183" t="s">
        <v>947</v>
      </c>
      <c r="D183">
        <f>346489</f>
        <v>346489</v>
      </c>
      <c r="E183" t="s">
        <v>329</v>
      </c>
    </row>
    <row r="184" spans="1:5" x14ac:dyDescent="0.2">
      <c r="A184" t="s">
        <v>330</v>
      </c>
      <c r="B184">
        <v>2102</v>
      </c>
      <c r="C184" t="s">
        <v>945</v>
      </c>
      <c r="D184">
        <f>315628</f>
        <v>315628</v>
      </c>
      <c r="E184" t="s">
        <v>325</v>
      </c>
    </row>
    <row r="185" spans="1:5" x14ac:dyDescent="0.2">
      <c r="A185" t="s">
        <v>331</v>
      </c>
      <c r="B185">
        <v>2102</v>
      </c>
      <c r="C185" t="s">
        <v>946</v>
      </c>
      <c r="D185">
        <f>337011</f>
        <v>337011</v>
      </c>
      <c r="E185" t="s">
        <v>327</v>
      </c>
    </row>
    <row r="186" spans="1:5" x14ac:dyDescent="0.2">
      <c r="A186" t="s">
        <v>332</v>
      </c>
      <c r="B186">
        <v>2102</v>
      </c>
      <c r="C186" t="s">
        <v>947</v>
      </c>
      <c r="D186">
        <f>346484</f>
        <v>346484</v>
      </c>
      <c r="E186" t="s">
        <v>329</v>
      </c>
    </row>
    <row r="187" spans="1:5" x14ac:dyDescent="0.2">
      <c r="A187" t="s">
        <v>333</v>
      </c>
      <c r="B187">
        <v>2123</v>
      </c>
      <c r="C187" t="s">
        <v>945</v>
      </c>
      <c r="D187">
        <f>315127</f>
        <v>315127</v>
      </c>
      <c r="E187" t="s">
        <v>167</v>
      </c>
    </row>
    <row r="188" spans="1:5" x14ac:dyDescent="0.2">
      <c r="A188" t="s">
        <v>334</v>
      </c>
      <c r="B188">
        <v>2123</v>
      </c>
      <c r="C188" t="s">
        <v>946</v>
      </c>
      <c r="D188">
        <f>336996</f>
        <v>336996</v>
      </c>
      <c r="E188" t="s">
        <v>327</v>
      </c>
    </row>
    <row r="189" spans="1:5" x14ac:dyDescent="0.2">
      <c r="A189" t="s">
        <v>335</v>
      </c>
      <c r="B189">
        <v>2123</v>
      </c>
      <c r="C189" t="s">
        <v>947</v>
      </c>
      <c r="D189">
        <f>346144</f>
        <v>346144</v>
      </c>
      <c r="E189" t="s">
        <v>336</v>
      </c>
    </row>
    <row r="190" spans="1:5" x14ac:dyDescent="0.2">
      <c r="A190" t="s">
        <v>337</v>
      </c>
      <c r="B190">
        <v>2129</v>
      </c>
      <c r="C190" t="s">
        <v>945</v>
      </c>
      <c r="D190">
        <f>315635</f>
        <v>315635</v>
      </c>
      <c r="E190" t="s">
        <v>325</v>
      </c>
    </row>
    <row r="191" spans="1:5" x14ac:dyDescent="0.2">
      <c r="A191" t="s">
        <v>338</v>
      </c>
      <c r="B191">
        <v>2129</v>
      </c>
      <c r="C191" t="s">
        <v>946</v>
      </c>
      <c r="D191">
        <f>336972</f>
        <v>336972</v>
      </c>
      <c r="E191" t="s">
        <v>339</v>
      </c>
    </row>
    <row r="192" spans="1:5" x14ac:dyDescent="0.2">
      <c r="A192" t="s">
        <v>340</v>
      </c>
      <c r="B192">
        <v>2129</v>
      </c>
      <c r="C192" t="s">
        <v>947</v>
      </c>
      <c r="D192">
        <f>346187</f>
        <v>346187</v>
      </c>
      <c r="E192" t="s">
        <v>341</v>
      </c>
    </row>
    <row r="193" spans="1:5" x14ac:dyDescent="0.2">
      <c r="A193" t="s">
        <v>342</v>
      </c>
      <c r="B193">
        <v>2133</v>
      </c>
      <c r="C193" t="s">
        <v>945</v>
      </c>
      <c r="D193">
        <f>321845</f>
        <v>321845</v>
      </c>
      <c r="E193" t="s">
        <v>291</v>
      </c>
    </row>
    <row r="194" spans="1:5" x14ac:dyDescent="0.2">
      <c r="A194" t="s">
        <v>343</v>
      </c>
      <c r="B194">
        <v>2133</v>
      </c>
      <c r="C194" t="s">
        <v>946</v>
      </c>
      <c r="D194">
        <f>337019</f>
        <v>337019</v>
      </c>
      <c r="E194" t="s">
        <v>327</v>
      </c>
    </row>
    <row r="195" spans="1:5" x14ac:dyDescent="0.2">
      <c r="A195" t="s">
        <v>344</v>
      </c>
      <c r="B195">
        <v>2133</v>
      </c>
      <c r="C195" t="s">
        <v>947</v>
      </c>
      <c r="D195">
        <f>346461</f>
        <v>346461</v>
      </c>
      <c r="E195" t="s">
        <v>345</v>
      </c>
    </row>
    <row r="196" spans="1:5" x14ac:dyDescent="0.2">
      <c r="A196" t="s">
        <v>346</v>
      </c>
      <c r="B196">
        <v>217</v>
      </c>
      <c r="C196" t="s">
        <v>945</v>
      </c>
      <c r="D196">
        <f>182282</f>
        <v>182282</v>
      </c>
      <c r="E196" t="s">
        <v>347</v>
      </c>
    </row>
    <row r="197" spans="1:5" x14ac:dyDescent="0.2">
      <c r="A197" t="s">
        <v>348</v>
      </c>
      <c r="B197">
        <v>217</v>
      </c>
      <c r="C197" t="s">
        <v>946</v>
      </c>
      <c r="D197">
        <f>310273</f>
        <v>310273</v>
      </c>
      <c r="E197" t="s">
        <v>274</v>
      </c>
    </row>
    <row r="198" spans="1:5" x14ac:dyDescent="0.2">
      <c r="A198" t="s">
        <v>349</v>
      </c>
      <c r="B198">
        <v>217</v>
      </c>
      <c r="C198" t="s">
        <v>947</v>
      </c>
      <c r="D198">
        <f>197623</f>
        <v>197623</v>
      </c>
      <c r="E198" t="s">
        <v>350</v>
      </c>
    </row>
    <row r="199" spans="1:5" x14ac:dyDescent="0.2">
      <c r="A199" t="s">
        <v>351</v>
      </c>
      <c r="B199">
        <v>2227</v>
      </c>
      <c r="C199" t="s">
        <v>945</v>
      </c>
      <c r="D199">
        <f>301506</f>
        <v>301506</v>
      </c>
      <c r="E199" t="s">
        <v>352</v>
      </c>
    </row>
    <row r="200" spans="1:5" x14ac:dyDescent="0.2">
      <c r="A200" t="s">
        <v>353</v>
      </c>
      <c r="B200">
        <v>2227</v>
      </c>
      <c r="C200" t="s">
        <v>946</v>
      </c>
      <c r="D200">
        <f>332952</f>
        <v>332952</v>
      </c>
      <c r="E200" t="s">
        <v>354</v>
      </c>
    </row>
    <row r="201" spans="1:5" x14ac:dyDescent="0.2">
      <c r="A201" t="s">
        <v>355</v>
      </c>
      <c r="B201">
        <v>2227</v>
      </c>
      <c r="C201" t="s">
        <v>947</v>
      </c>
      <c r="D201">
        <f>346346</f>
        <v>346346</v>
      </c>
      <c r="E201" t="s">
        <v>356</v>
      </c>
    </row>
    <row r="202" spans="1:5" x14ac:dyDescent="0.2">
      <c r="A202" t="s">
        <v>357</v>
      </c>
      <c r="B202">
        <v>2228</v>
      </c>
      <c r="C202" t="s">
        <v>945</v>
      </c>
      <c r="D202">
        <f>301694</f>
        <v>301694</v>
      </c>
      <c r="E202" t="s">
        <v>316</v>
      </c>
    </row>
    <row r="203" spans="1:5" x14ac:dyDescent="0.2">
      <c r="A203" t="s">
        <v>358</v>
      </c>
      <c r="B203">
        <v>2228</v>
      </c>
      <c r="C203" t="s">
        <v>946</v>
      </c>
      <c r="D203">
        <f>344245</f>
        <v>344245</v>
      </c>
      <c r="E203" t="s">
        <v>359</v>
      </c>
    </row>
    <row r="204" spans="1:5" x14ac:dyDescent="0.2">
      <c r="A204" t="s">
        <v>360</v>
      </c>
      <c r="B204">
        <v>2274</v>
      </c>
      <c r="C204" t="s">
        <v>945</v>
      </c>
      <c r="D204">
        <f>321742</f>
        <v>321742</v>
      </c>
      <c r="E204" t="s">
        <v>361</v>
      </c>
    </row>
    <row r="205" spans="1:5" x14ac:dyDescent="0.2">
      <c r="A205" t="s">
        <v>362</v>
      </c>
      <c r="B205">
        <v>2274</v>
      </c>
      <c r="C205" t="s">
        <v>946</v>
      </c>
      <c r="D205">
        <f>332620</f>
        <v>332620</v>
      </c>
      <c r="E205" t="s">
        <v>363</v>
      </c>
    </row>
    <row r="206" spans="1:5" x14ac:dyDescent="0.2">
      <c r="A206" t="s">
        <v>364</v>
      </c>
      <c r="B206">
        <v>2274</v>
      </c>
      <c r="C206" t="s">
        <v>947</v>
      </c>
      <c r="D206">
        <f>346243</f>
        <v>346243</v>
      </c>
      <c r="E206" t="s">
        <v>323</v>
      </c>
    </row>
    <row r="207" spans="1:5" x14ac:dyDescent="0.2">
      <c r="A207" t="s">
        <v>365</v>
      </c>
      <c r="B207">
        <v>2276</v>
      </c>
      <c r="C207" t="s">
        <v>945</v>
      </c>
      <c r="D207">
        <f>315702</f>
        <v>315702</v>
      </c>
      <c r="E207" t="s">
        <v>366</v>
      </c>
    </row>
    <row r="208" spans="1:5" x14ac:dyDescent="0.2">
      <c r="A208" t="s">
        <v>367</v>
      </c>
      <c r="B208">
        <v>2276</v>
      </c>
      <c r="C208" t="s">
        <v>947</v>
      </c>
      <c r="D208">
        <f>346306</f>
        <v>346306</v>
      </c>
      <c r="E208" t="s">
        <v>368</v>
      </c>
    </row>
    <row r="209" spans="1:5" x14ac:dyDescent="0.2">
      <c r="A209" t="s">
        <v>369</v>
      </c>
      <c r="B209">
        <v>2688</v>
      </c>
      <c r="C209" t="s">
        <v>945</v>
      </c>
      <c r="D209">
        <f>318174</f>
        <v>318174</v>
      </c>
      <c r="E209" t="s">
        <v>203</v>
      </c>
    </row>
    <row r="210" spans="1:5" x14ac:dyDescent="0.2">
      <c r="A210" t="s">
        <v>370</v>
      </c>
      <c r="B210">
        <v>2688</v>
      </c>
      <c r="C210" t="s">
        <v>946</v>
      </c>
      <c r="D210">
        <f>337206</f>
        <v>337206</v>
      </c>
      <c r="E210" t="s">
        <v>371</v>
      </c>
    </row>
    <row r="211" spans="1:5" x14ac:dyDescent="0.2">
      <c r="A211" t="s">
        <v>372</v>
      </c>
      <c r="B211">
        <v>2688</v>
      </c>
      <c r="C211" t="s">
        <v>947</v>
      </c>
      <c r="D211">
        <f>347062</f>
        <v>347062</v>
      </c>
      <c r="E211" t="s">
        <v>43</v>
      </c>
    </row>
    <row r="212" spans="1:5" x14ac:dyDescent="0.2">
      <c r="A212" t="s">
        <v>373</v>
      </c>
      <c r="B212">
        <v>2693</v>
      </c>
      <c r="C212" t="s">
        <v>945</v>
      </c>
      <c r="D212">
        <f>318373</f>
        <v>318373</v>
      </c>
      <c r="E212" t="s">
        <v>374</v>
      </c>
    </row>
    <row r="213" spans="1:5" x14ac:dyDescent="0.2">
      <c r="A213" t="s">
        <v>375</v>
      </c>
      <c r="B213">
        <v>2693</v>
      </c>
      <c r="C213" t="s">
        <v>947</v>
      </c>
      <c r="D213">
        <f>347188</f>
        <v>347188</v>
      </c>
      <c r="E213" t="s">
        <v>376</v>
      </c>
    </row>
    <row r="214" spans="1:5" x14ac:dyDescent="0.2">
      <c r="A214" t="s">
        <v>377</v>
      </c>
      <c r="B214">
        <v>2700</v>
      </c>
      <c r="C214" t="s">
        <v>945</v>
      </c>
      <c r="D214">
        <f>301691</f>
        <v>301691</v>
      </c>
      <c r="E214" t="s">
        <v>316</v>
      </c>
    </row>
    <row r="215" spans="1:5" x14ac:dyDescent="0.2">
      <c r="A215" t="s">
        <v>378</v>
      </c>
      <c r="B215">
        <v>2700</v>
      </c>
      <c r="C215" t="s">
        <v>946</v>
      </c>
      <c r="D215">
        <f>344260</f>
        <v>344260</v>
      </c>
      <c r="E215" t="s">
        <v>379</v>
      </c>
    </row>
    <row r="216" spans="1:5" x14ac:dyDescent="0.2">
      <c r="A216" t="s">
        <v>380</v>
      </c>
      <c r="B216">
        <v>2713</v>
      </c>
      <c r="C216" t="s">
        <v>946</v>
      </c>
      <c r="D216">
        <f>344307</f>
        <v>344307</v>
      </c>
      <c r="E216" t="s">
        <v>379</v>
      </c>
    </row>
    <row r="217" spans="1:5" x14ac:dyDescent="0.2">
      <c r="A217" t="s">
        <v>381</v>
      </c>
      <c r="B217">
        <v>2847</v>
      </c>
      <c r="C217" t="s">
        <v>946</v>
      </c>
      <c r="D217">
        <f>347222</f>
        <v>347222</v>
      </c>
      <c r="E217" t="s">
        <v>359</v>
      </c>
    </row>
    <row r="218" spans="1:5" x14ac:dyDescent="0.2">
      <c r="A218" t="s">
        <v>382</v>
      </c>
      <c r="B218">
        <v>2847</v>
      </c>
      <c r="C218" t="s">
        <v>947</v>
      </c>
      <c r="D218">
        <f>308381</f>
        <v>308381</v>
      </c>
      <c r="E218" t="s">
        <v>383</v>
      </c>
    </row>
    <row r="219" spans="1:5" x14ac:dyDescent="0.2">
      <c r="A219" t="s">
        <v>384</v>
      </c>
      <c r="B219">
        <v>2856</v>
      </c>
      <c r="C219" t="s">
        <v>945</v>
      </c>
      <c r="D219">
        <f>318124</f>
        <v>318124</v>
      </c>
      <c r="E219" t="s">
        <v>385</v>
      </c>
    </row>
    <row r="220" spans="1:5" x14ac:dyDescent="0.2">
      <c r="A220" t="s">
        <v>386</v>
      </c>
      <c r="B220">
        <v>2857</v>
      </c>
      <c r="C220" t="s">
        <v>945</v>
      </c>
      <c r="D220">
        <f>318120</f>
        <v>318120</v>
      </c>
      <c r="E220" t="s">
        <v>385</v>
      </c>
    </row>
    <row r="221" spans="1:5" x14ac:dyDescent="0.2">
      <c r="A221" t="s">
        <v>387</v>
      </c>
      <c r="B221">
        <v>2857</v>
      </c>
      <c r="C221" t="s">
        <v>946</v>
      </c>
      <c r="D221">
        <f>337258</f>
        <v>337258</v>
      </c>
      <c r="E221" t="s">
        <v>388</v>
      </c>
    </row>
    <row r="222" spans="1:5" x14ac:dyDescent="0.2">
      <c r="A222" t="s">
        <v>389</v>
      </c>
      <c r="B222">
        <v>2857</v>
      </c>
      <c r="C222" t="s">
        <v>947</v>
      </c>
      <c r="D222">
        <f>346797</f>
        <v>346797</v>
      </c>
      <c r="E222" t="s">
        <v>390</v>
      </c>
    </row>
    <row r="223" spans="1:5" x14ac:dyDescent="0.2">
      <c r="A223" t="s">
        <v>391</v>
      </c>
      <c r="B223">
        <v>2858</v>
      </c>
      <c r="C223" t="s">
        <v>945</v>
      </c>
      <c r="D223">
        <f>318118</f>
        <v>318118</v>
      </c>
      <c r="E223" t="s">
        <v>385</v>
      </c>
    </row>
    <row r="224" spans="1:5" x14ac:dyDescent="0.2">
      <c r="A224" t="s">
        <v>392</v>
      </c>
      <c r="B224">
        <v>2858</v>
      </c>
      <c r="C224" t="s">
        <v>946</v>
      </c>
      <c r="D224">
        <f>337272</f>
        <v>337272</v>
      </c>
      <c r="E224" t="s">
        <v>388</v>
      </c>
    </row>
    <row r="225" spans="1:5" x14ac:dyDescent="0.2">
      <c r="A225" t="s">
        <v>393</v>
      </c>
      <c r="B225">
        <v>2858</v>
      </c>
      <c r="C225" t="s">
        <v>947</v>
      </c>
      <c r="D225">
        <f>346818</f>
        <v>346818</v>
      </c>
      <c r="E225" t="s">
        <v>390</v>
      </c>
    </row>
    <row r="226" spans="1:5" x14ac:dyDescent="0.2">
      <c r="A226" t="s">
        <v>394</v>
      </c>
      <c r="B226">
        <v>2864</v>
      </c>
      <c r="C226" t="s">
        <v>945</v>
      </c>
      <c r="D226">
        <f>318400</f>
        <v>318400</v>
      </c>
      <c r="E226" t="s">
        <v>198</v>
      </c>
    </row>
    <row r="227" spans="1:5" x14ac:dyDescent="0.2">
      <c r="A227" t="s">
        <v>395</v>
      </c>
      <c r="B227">
        <v>2864</v>
      </c>
      <c r="C227" t="s">
        <v>946</v>
      </c>
      <c r="D227">
        <f>337304</f>
        <v>337304</v>
      </c>
      <c r="E227" t="s">
        <v>396</v>
      </c>
    </row>
    <row r="228" spans="1:5" x14ac:dyDescent="0.2">
      <c r="A228" t="s">
        <v>397</v>
      </c>
      <c r="B228">
        <v>2864</v>
      </c>
      <c r="C228" t="s">
        <v>947</v>
      </c>
      <c r="D228">
        <f>346765</f>
        <v>346765</v>
      </c>
      <c r="E228" t="s">
        <v>398</v>
      </c>
    </row>
    <row r="229" spans="1:5" x14ac:dyDescent="0.2">
      <c r="A229" t="s">
        <v>399</v>
      </c>
      <c r="B229">
        <v>290</v>
      </c>
      <c r="C229" t="s">
        <v>946</v>
      </c>
      <c r="D229">
        <f>310205</f>
        <v>310205</v>
      </c>
      <c r="E229" t="s">
        <v>400</v>
      </c>
    </row>
    <row r="230" spans="1:5" x14ac:dyDescent="0.2">
      <c r="A230" t="s">
        <v>401</v>
      </c>
      <c r="B230">
        <v>299</v>
      </c>
      <c r="C230" t="s">
        <v>945</v>
      </c>
      <c r="D230">
        <f>182323</f>
        <v>182323</v>
      </c>
      <c r="E230" t="s">
        <v>214</v>
      </c>
    </row>
    <row r="231" spans="1:5" x14ac:dyDescent="0.2">
      <c r="A231" t="s">
        <v>402</v>
      </c>
      <c r="B231">
        <v>299</v>
      </c>
      <c r="C231" t="s">
        <v>946</v>
      </c>
      <c r="D231">
        <f>314836</f>
        <v>314836</v>
      </c>
      <c r="E231" t="s">
        <v>403</v>
      </c>
    </row>
    <row r="232" spans="1:5" x14ac:dyDescent="0.2">
      <c r="A232" t="s">
        <v>404</v>
      </c>
      <c r="B232">
        <v>299</v>
      </c>
      <c r="C232" t="s">
        <v>947</v>
      </c>
      <c r="D232">
        <f>144818</f>
        <v>144818</v>
      </c>
      <c r="E232" t="s">
        <v>405</v>
      </c>
    </row>
    <row r="233" spans="1:5" x14ac:dyDescent="0.2">
      <c r="A233" t="s">
        <v>406</v>
      </c>
      <c r="B233">
        <v>2993</v>
      </c>
      <c r="C233" t="s">
        <v>945</v>
      </c>
      <c r="D233">
        <f>301684</f>
        <v>301684</v>
      </c>
      <c r="E233" t="s">
        <v>316</v>
      </c>
    </row>
    <row r="234" spans="1:5" x14ac:dyDescent="0.2">
      <c r="A234" t="s">
        <v>407</v>
      </c>
      <c r="B234">
        <v>2993</v>
      </c>
      <c r="C234" t="s">
        <v>946</v>
      </c>
      <c r="E234" t="s">
        <v>359</v>
      </c>
    </row>
    <row r="235" spans="1:5" x14ac:dyDescent="0.2">
      <c r="A235" t="s">
        <v>408</v>
      </c>
      <c r="B235">
        <v>2993</v>
      </c>
      <c r="C235" t="s">
        <v>947</v>
      </c>
      <c r="E235" t="s">
        <v>376</v>
      </c>
    </row>
    <row r="236" spans="1:5" x14ac:dyDescent="0.2">
      <c r="A236" t="s">
        <v>409</v>
      </c>
      <c r="B236">
        <v>2994</v>
      </c>
      <c r="C236" t="s">
        <v>945</v>
      </c>
      <c r="D236">
        <f>301687</f>
        <v>301687</v>
      </c>
      <c r="E236" t="s">
        <v>316</v>
      </c>
    </row>
    <row r="237" spans="1:5" x14ac:dyDescent="0.2">
      <c r="A237" t="s">
        <v>410</v>
      </c>
      <c r="B237">
        <v>2994</v>
      </c>
      <c r="C237" t="s">
        <v>946</v>
      </c>
      <c r="D237">
        <f>344242</f>
        <v>344242</v>
      </c>
      <c r="E237" t="s">
        <v>411</v>
      </c>
    </row>
    <row r="238" spans="1:5" x14ac:dyDescent="0.2">
      <c r="A238" t="s">
        <v>412</v>
      </c>
      <c r="B238">
        <v>2994</v>
      </c>
      <c r="C238" t="s">
        <v>947</v>
      </c>
      <c r="D238">
        <f>347192</f>
        <v>347192</v>
      </c>
      <c r="E238" t="s">
        <v>376</v>
      </c>
    </row>
    <row r="239" spans="1:5" x14ac:dyDescent="0.2">
      <c r="A239" t="s">
        <v>413</v>
      </c>
      <c r="B239">
        <v>3004</v>
      </c>
      <c r="C239" t="s">
        <v>945</v>
      </c>
      <c r="D239">
        <f>309380</f>
        <v>309380</v>
      </c>
      <c r="E239" t="s">
        <v>414</v>
      </c>
    </row>
    <row r="240" spans="1:5" x14ac:dyDescent="0.2">
      <c r="A240" t="s">
        <v>415</v>
      </c>
      <c r="B240">
        <v>3004</v>
      </c>
      <c r="C240" t="s">
        <v>946</v>
      </c>
      <c r="D240">
        <f>344118</f>
        <v>344118</v>
      </c>
      <c r="E240" t="s">
        <v>416</v>
      </c>
    </row>
    <row r="241" spans="1:5" x14ac:dyDescent="0.2">
      <c r="A241" t="s">
        <v>417</v>
      </c>
      <c r="B241">
        <v>3004</v>
      </c>
      <c r="C241" t="s">
        <v>947</v>
      </c>
      <c r="D241">
        <f>347371</f>
        <v>347371</v>
      </c>
      <c r="E241" t="s">
        <v>418</v>
      </c>
    </row>
    <row r="242" spans="1:5" x14ac:dyDescent="0.2">
      <c r="A242" t="s">
        <v>419</v>
      </c>
      <c r="B242">
        <v>3005</v>
      </c>
      <c r="C242" t="s">
        <v>945</v>
      </c>
      <c r="D242">
        <f>309141</f>
        <v>309141</v>
      </c>
      <c r="E242" t="s">
        <v>420</v>
      </c>
    </row>
    <row r="243" spans="1:5" x14ac:dyDescent="0.2">
      <c r="A243" t="s">
        <v>421</v>
      </c>
      <c r="B243">
        <v>3005</v>
      </c>
      <c r="C243" t="s">
        <v>946</v>
      </c>
      <c r="D243">
        <f>337746</f>
        <v>337746</v>
      </c>
      <c r="E243" t="s">
        <v>422</v>
      </c>
    </row>
    <row r="244" spans="1:5" x14ac:dyDescent="0.2">
      <c r="A244" t="s">
        <v>423</v>
      </c>
      <c r="B244">
        <v>3005</v>
      </c>
      <c r="C244" t="s">
        <v>947</v>
      </c>
      <c r="D244">
        <f>347456</f>
        <v>347456</v>
      </c>
      <c r="E244" t="s">
        <v>424</v>
      </c>
    </row>
    <row r="245" spans="1:5" x14ac:dyDescent="0.2">
      <c r="A245" t="s">
        <v>425</v>
      </c>
      <c r="B245">
        <v>3007</v>
      </c>
      <c r="C245" t="s">
        <v>945</v>
      </c>
      <c r="D245">
        <f>309117</f>
        <v>309117</v>
      </c>
      <c r="E245" t="s">
        <v>420</v>
      </c>
    </row>
    <row r="246" spans="1:5" x14ac:dyDescent="0.2">
      <c r="A246" t="s">
        <v>426</v>
      </c>
      <c r="B246">
        <v>3007</v>
      </c>
      <c r="C246" t="s">
        <v>946</v>
      </c>
      <c r="D246">
        <f>337751</f>
        <v>337751</v>
      </c>
      <c r="E246" t="s">
        <v>422</v>
      </c>
    </row>
    <row r="247" spans="1:5" x14ac:dyDescent="0.2">
      <c r="A247" t="s">
        <v>427</v>
      </c>
      <c r="B247">
        <v>3007</v>
      </c>
      <c r="C247" t="s">
        <v>947</v>
      </c>
      <c r="D247">
        <f>347468</f>
        <v>347468</v>
      </c>
      <c r="E247" t="s">
        <v>424</v>
      </c>
    </row>
    <row r="248" spans="1:5" x14ac:dyDescent="0.2">
      <c r="A248" t="s">
        <v>428</v>
      </c>
      <c r="B248">
        <v>301</v>
      </c>
      <c r="C248" t="s">
        <v>945</v>
      </c>
      <c r="D248">
        <f>182307</f>
        <v>182307</v>
      </c>
      <c r="E248" t="s">
        <v>289</v>
      </c>
    </row>
    <row r="249" spans="1:5" x14ac:dyDescent="0.2">
      <c r="A249" t="s">
        <v>429</v>
      </c>
      <c r="B249">
        <v>301</v>
      </c>
      <c r="C249" t="s">
        <v>946</v>
      </c>
      <c r="D249">
        <f>310289</f>
        <v>310289</v>
      </c>
      <c r="E249" t="s">
        <v>430</v>
      </c>
    </row>
    <row r="250" spans="1:5" x14ac:dyDescent="0.2">
      <c r="A250" t="s">
        <v>431</v>
      </c>
      <c r="B250">
        <v>3011</v>
      </c>
      <c r="C250" t="s">
        <v>945</v>
      </c>
      <c r="D250">
        <f>309190</f>
        <v>309190</v>
      </c>
      <c r="E250" t="s">
        <v>432</v>
      </c>
    </row>
    <row r="251" spans="1:5" x14ac:dyDescent="0.2">
      <c r="A251" t="s">
        <v>433</v>
      </c>
      <c r="B251">
        <v>3011</v>
      </c>
      <c r="C251" t="s">
        <v>946</v>
      </c>
      <c r="D251">
        <f>337835</f>
        <v>337835</v>
      </c>
      <c r="E251" t="s">
        <v>434</v>
      </c>
    </row>
    <row r="252" spans="1:5" x14ac:dyDescent="0.2">
      <c r="A252" t="s">
        <v>435</v>
      </c>
      <c r="B252">
        <v>3012</v>
      </c>
      <c r="C252" t="s">
        <v>945</v>
      </c>
      <c r="D252">
        <f>309184</f>
        <v>309184</v>
      </c>
      <c r="E252" t="s">
        <v>432</v>
      </c>
    </row>
    <row r="253" spans="1:5" x14ac:dyDescent="0.2">
      <c r="A253" t="s">
        <v>436</v>
      </c>
      <c r="B253">
        <v>3012</v>
      </c>
      <c r="C253" t="s">
        <v>946</v>
      </c>
      <c r="D253">
        <f>337868</f>
        <v>337868</v>
      </c>
      <c r="E253" t="s">
        <v>437</v>
      </c>
    </row>
    <row r="254" spans="1:5" x14ac:dyDescent="0.2">
      <c r="A254" t="s">
        <v>438</v>
      </c>
      <c r="B254">
        <v>3012</v>
      </c>
      <c r="C254" t="s">
        <v>947</v>
      </c>
      <c r="D254">
        <f>347380</f>
        <v>347380</v>
      </c>
      <c r="E254" t="s">
        <v>418</v>
      </c>
    </row>
    <row r="255" spans="1:5" x14ac:dyDescent="0.2">
      <c r="A255" t="s">
        <v>439</v>
      </c>
      <c r="B255">
        <v>3092</v>
      </c>
      <c r="C255" t="s">
        <v>945</v>
      </c>
      <c r="D255">
        <f>308363</f>
        <v>308363</v>
      </c>
      <c r="E255" t="s">
        <v>440</v>
      </c>
    </row>
    <row r="256" spans="1:5" x14ac:dyDescent="0.2">
      <c r="A256" t="s">
        <v>441</v>
      </c>
      <c r="B256">
        <v>3092</v>
      </c>
      <c r="C256" t="s">
        <v>946</v>
      </c>
      <c r="D256">
        <f>337442</f>
        <v>337442</v>
      </c>
      <c r="E256" t="s">
        <v>442</v>
      </c>
    </row>
    <row r="257" spans="1:5" x14ac:dyDescent="0.2">
      <c r="A257" t="s">
        <v>443</v>
      </c>
      <c r="B257">
        <v>3092</v>
      </c>
      <c r="C257" t="s">
        <v>947</v>
      </c>
      <c r="D257">
        <f>347420</f>
        <v>347420</v>
      </c>
      <c r="E257" t="s">
        <v>90</v>
      </c>
    </row>
    <row r="258" spans="1:5" x14ac:dyDescent="0.2">
      <c r="A258" t="s">
        <v>444</v>
      </c>
      <c r="B258">
        <v>3094</v>
      </c>
      <c r="C258" t="s">
        <v>945</v>
      </c>
      <c r="D258">
        <f>309298</f>
        <v>309298</v>
      </c>
      <c r="E258" t="s">
        <v>277</v>
      </c>
    </row>
    <row r="259" spans="1:5" x14ac:dyDescent="0.2">
      <c r="A259" t="s">
        <v>445</v>
      </c>
      <c r="B259">
        <v>3094</v>
      </c>
      <c r="C259" t="s">
        <v>946</v>
      </c>
      <c r="D259">
        <f>337632</f>
        <v>337632</v>
      </c>
      <c r="E259" t="s">
        <v>446</v>
      </c>
    </row>
    <row r="260" spans="1:5" x14ac:dyDescent="0.2">
      <c r="A260" t="s">
        <v>447</v>
      </c>
      <c r="B260">
        <v>3094</v>
      </c>
      <c r="C260" t="s">
        <v>947</v>
      </c>
      <c r="D260">
        <f>347494</f>
        <v>347494</v>
      </c>
      <c r="E260" t="s">
        <v>17</v>
      </c>
    </row>
    <row r="261" spans="1:5" x14ac:dyDescent="0.2">
      <c r="A261" t="s">
        <v>448</v>
      </c>
      <c r="B261">
        <v>3095</v>
      </c>
      <c r="C261" t="s">
        <v>945</v>
      </c>
      <c r="D261">
        <f>308383</f>
        <v>308383</v>
      </c>
      <c r="E261" t="s">
        <v>440</v>
      </c>
    </row>
    <row r="262" spans="1:5" x14ac:dyDescent="0.2">
      <c r="A262" t="s">
        <v>449</v>
      </c>
      <c r="B262">
        <v>3095</v>
      </c>
      <c r="C262" t="s">
        <v>946</v>
      </c>
      <c r="D262">
        <f>344275</f>
        <v>344275</v>
      </c>
      <c r="E262" t="s">
        <v>318</v>
      </c>
    </row>
    <row r="263" spans="1:5" x14ac:dyDescent="0.2">
      <c r="A263" t="s">
        <v>450</v>
      </c>
      <c r="B263">
        <v>3095</v>
      </c>
      <c r="C263" t="s">
        <v>947</v>
      </c>
      <c r="D263">
        <f>347401</f>
        <v>347401</v>
      </c>
      <c r="E263" t="s">
        <v>90</v>
      </c>
    </row>
    <row r="264" spans="1:5" x14ac:dyDescent="0.2">
      <c r="A264" t="s">
        <v>451</v>
      </c>
      <c r="B264">
        <v>3099</v>
      </c>
      <c r="C264" t="s">
        <v>946</v>
      </c>
      <c r="D264">
        <f>344239</f>
        <v>344239</v>
      </c>
      <c r="E264" t="s">
        <v>359</v>
      </c>
    </row>
    <row r="265" spans="1:5" x14ac:dyDescent="0.2">
      <c r="A265" t="s">
        <v>452</v>
      </c>
      <c r="B265">
        <v>3099</v>
      </c>
      <c r="C265" t="s">
        <v>947</v>
      </c>
      <c r="D265">
        <f>347541</f>
        <v>347541</v>
      </c>
      <c r="E265" t="s">
        <v>17</v>
      </c>
    </row>
    <row r="266" spans="1:5" x14ac:dyDescent="0.2">
      <c r="A266" t="s">
        <v>453</v>
      </c>
      <c r="B266">
        <v>3102</v>
      </c>
      <c r="C266" t="s">
        <v>945</v>
      </c>
      <c r="D266">
        <f>346068</f>
        <v>346068</v>
      </c>
      <c r="E266" t="s">
        <v>454</v>
      </c>
    </row>
    <row r="267" spans="1:5" x14ac:dyDescent="0.2">
      <c r="A267" t="s">
        <v>455</v>
      </c>
      <c r="B267">
        <v>3102</v>
      </c>
      <c r="C267" t="s">
        <v>946</v>
      </c>
      <c r="D267">
        <f>344492</f>
        <v>344492</v>
      </c>
      <c r="E267" t="s">
        <v>456</v>
      </c>
    </row>
    <row r="268" spans="1:5" x14ac:dyDescent="0.2">
      <c r="A268" t="s">
        <v>457</v>
      </c>
      <c r="B268">
        <v>3102</v>
      </c>
      <c r="C268" t="s">
        <v>947</v>
      </c>
      <c r="D268">
        <f>347706</f>
        <v>347706</v>
      </c>
      <c r="E268" t="s">
        <v>119</v>
      </c>
    </row>
    <row r="269" spans="1:5" x14ac:dyDescent="0.2">
      <c r="A269" t="s">
        <v>458</v>
      </c>
      <c r="B269">
        <v>3106</v>
      </c>
      <c r="C269" t="s">
        <v>945</v>
      </c>
      <c r="D269">
        <f>309290</f>
        <v>309290</v>
      </c>
      <c r="E269" t="s">
        <v>277</v>
      </c>
    </row>
    <row r="270" spans="1:5" x14ac:dyDescent="0.2">
      <c r="A270" t="s">
        <v>459</v>
      </c>
      <c r="B270">
        <v>3106</v>
      </c>
      <c r="C270" t="s">
        <v>946</v>
      </c>
      <c r="D270">
        <f>337798</f>
        <v>337798</v>
      </c>
      <c r="E270" t="s">
        <v>460</v>
      </c>
    </row>
    <row r="271" spans="1:5" x14ac:dyDescent="0.2">
      <c r="A271" t="s">
        <v>461</v>
      </c>
      <c r="B271">
        <v>3106</v>
      </c>
      <c r="C271" t="s">
        <v>947</v>
      </c>
      <c r="D271">
        <f>347640</f>
        <v>347640</v>
      </c>
      <c r="E271" t="s">
        <v>462</v>
      </c>
    </row>
    <row r="272" spans="1:5" x14ac:dyDescent="0.2">
      <c r="A272" t="s">
        <v>463</v>
      </c>
      <c r="B272">
        <v>3110</v>
      </c>
      <c r="C272" t="s">
        <v>945</v>
      </c>
      <c r="D272">
        <f>34604</f>
        <v>34604</v>
      </c>
      <c r="E272" t="s">
        <v>454</v>
      </c>
    </row>
    <row r="273" spans="1:5" x14ac:dyDescent="0.2">
      <c r="A273" t="s">
        <v>464</v>
      </c>
      <c r="B273">
        <v>3110</v>
      </c>
      <c r="C273" t="s">
        <v>947</v>
      </c>
      <c r="D273">
        <f>347739</f>
        <v>347739</v>
      </c>
      <c r="E273" t="s">
        <v>119</v>
      </c>
    </row>
    <row r="274" spans="1:5" x14ac:dyDescent="0.2">
      <c r="A274" t="s">
        <v>465</v>
      </c>
      <c r="B274">
        <v>315</v>
      </c>
      <c r="C274" t="s">
        <v>945</v>
      </c>
      <c r="D274">
        <f>148651</f>
        <v>148651</v>
      </c>
      <c r="E274" t="s">
        <v>466</v>
      </c>
    </row>
    <row r="275" spans="1:5" x14ac:dyDescent="0.2">
      <c r="A275" t="s">
        <v>467</v>
      </c>
      <c r="B275">
        <v>315</v>
      </c>
      <c r="C275" t="s">
        <v>946</v>
      </c>
      <c r="D275">
        <f>310236</f>
        <v>310236</v>
      </c>
      <c r="E275" t="s">
        <v>98</v>
      </c>
    </row>
    <row r="276" spans="1:5" x14ac:dyDescent="0.2">
      <c r="A276" t="s">
        <v>468</v>
      </c>
      <c r="B276">
        <v>315</v>
      </c>
      <c r="C276" t="s">
        <v>947</v>
      </c>
      <c r="D276">
        <f>198945</f>
        <v>198945</v>
      </c>
      <c r="E276" t="s">
        <v>469</v>
      </c>
    </row>
    <row r="277" spans="1:5" x14ac:dyDescent="0.2">
      <c r="A277" t="s">
        <v>470</v>
      </c>
      <c r="B277">
        <v>317</v>
      </c>
      <c r="C277" t="s">
        <v>945</v>
      </c>
      <c r="D277">
        <f>148209</f>
        <v>148209</v>
      </c>
      <c r="E277" t="s">
        <v>471</v>
      </c>
    </row>
    <row r="278" spans="1:5" x14ac:dyDescent="0.2">
      <c r="A278" t="s">
        <v>472</v>
      </c>
      <c r="B278">
        <v>317</v>
      </c>
      <c r="C278" t="s">
        <v>946</v>
      </c>
      <c r="D278">
        <f>322032</f>
        <v>322032</v>
      </c>
      <c r="E278" t="s">
        <v>473</v>
      </c>
    </row>
    <row r="279" spans="1:5" x14ac:dyDescent="0.2">
      <c r="A279" t="s">
        <v>474</v>
      </c>
      <c r="B279">
        <v>3221</v>
      </c>
      <c r="C279" t="s">
        <v>945</v>
      </c>
      <c r="D279">
        <f>342279</f>
        <v>342279</v>
      </c>
      <c r="E279" t="s">
        <v>475</v>
      </c>
    </row>
    <row r="280" spans="1:5" x14ac:dyDescent="0.2">
      <c r="A280" t="s">
        <v>476</v>
      </c>
      <c r="B280">
        <v>3237</v>
      </c>
      <c r="C280" t="s">
        <v>945</v>
      </c>
      <c r="D280">
        <f>309955</f>
        <v>309955</v>
      </c>
      <c r="E280" t="s">
        <v>477</v>
      </c>
    </row>
    <row r="281" spans="1:5" x14ac:dyDescent="0.2">
      <c r="A281" t="s">
        <v>478</v>
      </c>
      <c r="B281">
        <v>3237</v>
      </c>
      <c r="C281" t="s">
        <v>946</v>
      </c>
      <c r="D281">
        <f>344461</f>
        <v>344461</v>
      </c>
      <c r="E281" t="s">
        <v>479</v>
      </c>
    </row>
    <row r="282" spans="1:5" x14ac:dyDescent="0.2">
      <c r="A282" t="s">
        <v>480</v>
      </c>
      <c r="B282">
        <v>3237</v>
      </c>
      <c r="C282" t="s">
        <v>946</v>
      </c>
      <c r="D282">
        <f>344460</f>
        <v>344460</v>
      </c>
      <c r="E282" t="s">
        <v>479</v>
      </c>
    </row>
    <row r="283" spans="1:5" x14ac:dyDescent="0.2">
      <c r="A283" t="s">
        <v>481</v>
      </c>
      <c r="B283">
        <v>3237</v>
      </c>
      <c r="C283" t="s">
        <v>947</v>
      </c>
      <c r="D283">
        <f>347730</f>
        <v>347730</v>
      </c>
      <c r="E283" t="s">
        <v>482</v>
      </c>
    </row>
    <row r="284" spans="1:5" x14ac:dyDescent="0.2">
      <c r="A284" t="s">
        <v>483</v>
      </c>
      <c r="B284">
        <v>353</v>
      </c>
      <c r="C284" t="s">
        <v>945</v>
      </c>
      <c r="D284">
        <f>196182</f>
        <v>196182</v>
      </c>
      <c r="E284" t="s">
        <v>484</v>
      </c>
    </row>
    <row r="285" spans="1:5" x14ac:dyDescent="0.2">
      <c r="A285" t="s">
        <v>485</v>
      </c>
      <c r="B285">
        <v>353</v>
      </c>
      <c r="C285" t="s">
        <v>946</v>
      </c>
      <c r="D285">
        <f>301632</f>
        <v>301632</v>
      </c>
      <c r="E285" t="s">
        <v>219</v>
      </c>
    </row>
    <row r="286" spans="1:5" x14ac:dyDescent="0.2">
      <c r="A286" t="s">
        <v>486</v>
      </c>
      <c r="B286">
        <v>353</v>
      </c>
      <c r="C286" t="s">
        <v>947</v>
      </c>
      <c r="D286">
        <f>153765</f>
        <v>153765</v>
      </c>
      <c r="E286" t="s">
        <v>37</v>
      </c>
    </row>
    <row r="287" spans="1:5" x14ac:dyDescent="0.2">
      <c r="A287" t="s">
        <v>487</v>
      </c>
      <c r="B287">
        <v>355</v>
      </c>
      <c r="C287" t="s">
        <v>945</v>
      </c>
      <c r="D287">
        <f>196409</f>
        <v>196409</v>
      </c>
      <c r="E287" t="s">
        <v>488</v>
      </c>
    </row>
    <row r="288" spans="1:5" x14ac:dyDescent="0.2">
      <c r="A288" t="s">
        <v>489</v>
      </c>
      <c r="B288">
        <v>355</v>
      </c>
      <c r="C288" t="s">
        <v>946</v>
      </c>
      <c r="D288">
        <f>308293</f>
        <v>308293</v>
      </c>
      <c r="E288" t="s">
        <v>490</v>
      </c>
    </row>
    <row r="289" spans="1:5" x14ac:dyDescent="0.2">
      <c r="A289" t="s">
        <v>491</v>
      </c>
      <c r="B289">
        <v>355</v>
      </c>
      <c r="C289" t="s">
        <v>947</v>
      </c>
      <c r="D289">
        <f>305501</f>
        <v>305501</v>
      </c>
      <c r="E289" t="s">
        <v>492</v>
      </c>
    </row>
    <row r="290" spans="1:5" x14ac:dyDescent="0.2">
      <c r="A290" t="s">
        <v>493</v>
      </c>
      <c r="B290">
        <v>357</v>
      </c>
      <c r="C290" t="s">
        <v>945</v>
      </c>
      <c r="D290">
        <f>162981</f>
        <v>162981</v>
      </c>
      <c r="E290" t="s">
        <v>494</v>
      </c>
    </row>
    <row r="291" spans="1:5" x14ac:dyDescent="0.2">
      <c r="A291" t="s">
        <v>495</v>
      </c>
      <c r="B291">
        <v>357</v>
      </c>
      <c r="C291" t="s">
        <v>946</v>
      </c>
      <c r="D291">
        <f>314674</f>
        <v>314674</v>
      </c>
      <c r="E291" t="s">
        <v>104</v>
      </c>
    </row>
    <row r="292" spans="1:5" x14ac:dyDescent="0.2">
      <c r="A292" t="s">
        <v>496</v>
      </c>
      <c r="B292">
        <v>357</v>
      </c>
      <c r="C292" t="s">
        <v>947</v>
      </c>
      <c r="D292">
        <f>145105</f>
        <v>145105</v>
      </c>
      <c r="E292" t="s">
        <v>497</v>
      </c>
    </row>
    <row r="293" spans="1:5" x14ac:dyDescent="0.2">
      <c r="A293" t="s">
        <v>498</v>
      </c>
      <c r="B293">
        <v>358</v>
      </c>
      <c r="C293" t="s">
        <v>945</v>
      </c>
      <c r="D293">
        <f>205507</f>
        <v>205507</v>
      </c>
      <c r="E293" t="s">
        <v>494</v>
      </c>
    </row>
    <row r="294" spans="1:5" x14ac:dyDescent="0.2">
      <c r="A294" t="s">
        <v>499</v>
      </c>
      <c r="B294">
        <v>358</v>
      </c>
      <c r="C294" t="s">
        <v>946</v>
      </c>
      <c r="D294">
        <f>314660</f>
        <v>314660</v>
      </c>
      <c r="E294" t="s">
        <v>104</v>
      </c>
    </row>
    <row r="295" spans="1:5" x14ac:dyDescent="0.2">
      <c r="A295" t="s">
        <v>500</v>
      </c>
      <c r="B295">
        <v>358</v>
      </c>
      <c r="C295" t="s">
        <v>947</v>
      </c>
      <c r="D295">
        <f>145118</f>
        <v>145118</v>
      </c>
      <c r="E295" t="s">
        <v>497</v>
      </c>
    </row>
    <row r="296" spans="1:5" x14ac:dyDescent="0.2">
      <c r="A296" t="s">
        <v>501</v>
      </c>
      <c r="B296">
        <v>359</v>
      </c>
      <c r="C296" t="s">
        <v>945</v>
      </c>
      <c r="D296">
        <f>205335</f>
        <v>205335</v>
      </c>
      <c r="E296" t="s">
        <v>494</v>
      </c>
    </row>
    <row r="297" spans="1:5" x14ac:dyDescent="0.2">
      <c r="A297" t="s">
        <v>502</v>
      </c>
      <c r="B297">
        <v>359</v>
      </c>
      <c r="C297" t="s">
        <v>946</v>
      </c>
      <c r="D297">
        <f>321879</f>
        <v>321879</v>
      </c>
      <c r="E297" t="s">
        <v>503</v>
      </c>
    </row>
    <row r="298" spans="1:5" x14ac:dyDescent="0.2">
      <c r="A298" t="s">
        <v>504</v>
      </c>
      <c r="B298">
        <v>359</v>
      </c>
      <c r="C298" t="s">
        <v>947</v>
      </c>
      <c r="D298">
        <f>245072</f>
        <v>245072</v>
      </c>
      <c r="E298" t="s">
        <v>505</v>
      </c>
    </row>
    <row r="299" spans="1:5" x14ac:dyDescent="0.2">
      <c r="A299" t="s">
        <v>506</v>
      </c>
      <c r="B299">
        <v>375</v>
      </c>
      <c r="C299" t="s">
        <v>947</v>
      </c>
      <c r="D299">
        <f>144298</f>
        <v>144298</v>
      </c>
      <c r="E299" t="s">
        <v>507</v>
      </c>
    </row>
    <row r="300" spans="1:5" x14ac:dyDescent="0.2">
      <c r="A300" t="s">
        <v>508</v>
      </c>
      <c r="B300">
        <v>376</v>
      </c>
      <c r="C300" t="s">
        <v>945</v>
      </c>
      <c r="D300">
        <f>162905</f>
        <v>162905</v>
      </c>
      <c r="E300" t="s">
        <v>509</v>
      </c>
    </row>
    <row r="301" spans="1:5" x14ac:dyDescent="0.2">
      <c r="A301" t="s">
        <v>510</v>
      </c>
      <c r="B301">
        <v>376</v>
      </c>
      <c r="C301" t="s">
        <v>946</v>
      </c>
      <c r="D301">
        <f>322570</f>
        <v>322570</v>
      </c>
      <c r="E301" t="s">
        <v>261</v>
      </c>
    </row>
    <row r="302" spans="1:5" x14ac:dyDescent="0.2">
      <c r="A302" t="s">
        <v>511</v>
      </c>
      <c r="B302">
        <v>376</v>
      </c>
      <c r="C302" t="s">
        <v>947</v>
      </c>
      <c r="D302">
        <f>157975</f>
        <v>157975</v>
      </c>
      <c r="E302" t="s">
        <v>512</v>
      </c>
    </row>
    <row r="303" spans="1:5" x14ac:dyDescent="0.2">
      <c r="A303" t="s">
        <v>513</v>
      </c>
      <c r="B303">
        <v>380</v>
      </c>
      <c r="C303" t="s">
        <v>945</v>
      </c>
      <c r="D303">
        <f>173363</f>
        <v>173363</v>
      </c>
      <c r="E303" t="s">
        <v>514</v>
      </c>
    </row>
    <row r="304" spans="1:5" x14ac:dyDescent="0.2">
      <c r="A304" t="s">
        <v>515</v>
      </c>
      <c r="B304">
        <v>380</v>
      </c>
      <c r="C304" t="s">
        <v>946</v>
      </c>
      <c r="D304">
        <f>315646</f>
        <v>315646</v>
      </c>
      <c r="E304" t="s">
        <v>325</v>
      </c>
    </row>
    <row r="305" spans="1:5" x14ac:dyDescent="0.2">
      <c r="A305" t="s">
        <v>516</v>
      </c>
      <c r="B305">
        <v>380</v>
      </c>
      <c r="C305" t="s">
        <v>947</v>
      </c>
      <c r="D305">
        <f>144954</f>
        <v>144954</v>
      </c>
      <c r="E305" t="s">
        <v>517</v>
      </c>
    </row>
    <row r="306" spans="1:5" x14ac:dyDescent="0.2">
      <c r="A306" t="s">
        <v>518</v>
      </c>
      <c r="B306">
        <v>393</v>
      </c>
      <c r="C306" t="s">
        <v>946</v>
      </c>
      <c r="D306">
        <f>314675</f>
        <v>314675</v>
      </c>
      <c r="E306" t="s">
        <v>104</v>
      </c>
    </row>
    <row r="307" spans="1:5" x14ac:dyDescent="0.2">
      <c r="A307" t="s">
        <v>519</v>
      </c>
      <c r="B307">
        <v>393</v>
      </c>
      <c r="C307" t="s">
        <v>947</v>
      </c>
      <c r="D307">
        <f>144941</f>
        <v>144941</v>
      </c>
      <c r="E307" t="s">
        <v>517</v>
      </c>
    </row>
    <row r="308" spans="1:5" x14ac:dyDescent="0.2">
      <c r="A308" t="s">
        <v>520</v>
      </c>
      <c r="B308">
        <v>405</v>
      </c>
      <c r="C308" t="s">
        <v>945</v>
      </c>
      <c r="D308">
        <f>173657</f>
        <v>173657</v>
      </c>
      <c r="E308" t="s">
        <v>521</v>
      </c>
    </row>
    <row r="309" spans="1:5" x14ac:dyDescent="0.2">
      <c r="A309" t="s">
        <v>522</v>
      </c>
      <c r="B309">
        <v>405</v>
      </c>
      <c r="C309" t="s">
        <v>946</v>
      </c>
      <c r="D309">
        <f>321675</f>
        <v>321675</v>
      </c>
      <c r="E309" t="s">
        <v>523</v>
      </c>
    </row>
    <row r="310" spans="1:5" x14ac:dyDescent="0.2">
      <c r="A310" t="s">
        <v>524</v>
      </c>
      <c r="B310">
        <v>405</v>
      </c>
      <c r="C310" t="s">
        <v>947</v>
      </c>
      <c r="D310">
        <f>245115</f>
        <v>245115</v>
      </c>
      <c r="E310" t="s">
        <v>525</v>
      </c>
    </row>
    <row r="311" spans="1:5" x14ac:dyDescent="0.2">
      <c r="A311" t="s">
        <v>526</v>
      </c>
      <c r="B311">
        <v>447</v>
      </c>
      <c r="C311" t="s">
        <v>945</v>
      </c>
      <c r="D311">
        <f>173776</f>
        <v>173776</v>
      </c>
      <c r="E311" t="s">
        <v>527</v>
      </c>
    </row>
    <row r="312" spans="1:5" x14ac:dyDescent="0.2">
      <c r="A312" t="s">
        <v>528</v>
      </c>
      <c r="B312">
        <v>447</v>
      </c>
      <c r="C312" t="s">
        <v>946</v>
      </c>
      <c r="D312">
        <f>315787</f>
        <v>315787</v>
      </c>
      <c r="E312" t="s">
        <v>529</v>
      </c>
    </row>
    <row r="313" spans="1:5" x14ac:dyDescent="0.2">
      <c r="A313" t="s">
        <v>530</v>
      </c>
      <c r="B313">
        <v>447</v>
      </c>
      <c r="C313" t="s">
        <v>947</v>
      </c>
      <c r="D313">
        <f>245119</f>
        <v>245119</v>
      </c>
      <c r="E313" t="s">
        <v>525</v>
      </c>
    </row>
    <row r="314" spans="1:5" x14ac:dyDescent="0.2">
      <c r="A314" t="s">
        <v>531</v>
      </c>
      <c r="B314">
        <v>45</v>
      </c>
      <c r="C314" t="s">
        <v>946</v>
      </c>
      <c r="D314">
        <f>180019</f>
        <v>180019</v>
      </c>
      <c r="E314" t="s">
        <v>139</v>
      </c>
    </row>
    <row r="315" spans="1:5" x14ac:dyDescent="0.2">
      <c r="A315" t="s">
        <v>532</v>
      </c>
      <c r="B315">
        <v>45</v>
      </c>
      <c r="C315" t="s">
        <v>947</v>
      </c>
      <c r="D315">
        <f>149098</f>
        <v>149098</v>
      </c>
      <c r="E315" t="s">
        <v>533</v>
      </c>
    </row>
    <row r="316" spans="1:5" x14ac:dyDescent="0.2">
      <c r="A316" t="s">
        <v>534</v>
      </c>
      <c r="B316">
        <v>450</v>
      </c>
      <c r="C316" t="s">
        <v>946</v>
      </c>
      <c r="D316">
        <f>314992</f>
        <v>314992</v>
      </c>
      <c r="E316" t="s">
        <v>121</v>
      </c>
    </row>
    <row r="317" spans="1:5" x14ac:dyDescent="0.2">
      <c r="A317" t="s">
        <v>535</v>
      </c>
      <c r="B317">
        <v>450</v>
      </c>
      <c r="C317" t="s">
        <v>947</v>
      </c>
      <c r="D317">
        <f>245103</f>
        <v>245103</v>
      </c>
      <c r="E317" t="s">
        <v>525</v>
      </c>
    </row>
    <row r="318" spans="1:5" x14ac:dyDescent="0.2">
      <c r="A318" t="s">
        <v>536</v>
      </c>
      <c r="B318">
        <v>455</v>
      </c>
      <c r="C318" t="s">
        <v>945</v>
      </c>
      <c r="D318">
        <f>256875</f>
        <v>256875</v>
      </c>
      <c r="E318" t="s">
        <v>537</v>
      </c>
    </row>
    <row r="319" spans="1:5" x14ac:dyDescent="0.2">
      <c r="A319" t="s">
        <v>538</v>
      </c>
      <c r="B319">
        <v>455</v>
      </c>
      <c r="C319" t="s">
        <v>946</v>
      </c>
      <c r="D319">
        <f>318003</f>
        <v>318003</v>
      </c>
      <c r="E319" t="s">
        <v>539</v>
      </c>
    </row>
    <row r="320" spans="1:5" x14ac:dyDescent="0.2">
      <c r="A320" t="s">
        <v>540</v>
      </c>
      <c r="B320">
        <v>455</v>
      </c>
      <c r="C320" t="s">
        <v>947</v>
      </c>
      <c r="D320">
        <f>161078</f>
        <v>161078</v>
      </c>
      <c r="E320" t="s">
        <v>541</v>
      </c>
    </row>
    <row r="321" spans="1:5" x14ac:dyDescent="0.2">
      <c r="A321" t="s">
        <v>542</v>
      </c>
      <c r="B321">
        <v>46</v>
      </c>
      <c r="C321" t="s">
        <v>945</v>
      </c>
      <c r="D321">
        <f>188006</f>
        <v>188006</v>
      </c>
      <c r="E321" t="s">
        <v>210</v>
      </c>
    </row>
    <row r="322" spans="1:5" x14ac:dyDescent="0.2">
      <c r="A322" t="s">
        <v>543</v>
      </c>
      <c r="B322">
        <v>46</v>
      </c>
      <c r="C322" t="s">
        <v>946</v>
      </c>
      <c r="D322">
        <f>305072</f>
        <v>305072</v>
      </c>
      <c r="E322" t="s">
        <v>212</v>
      </c>
    </row>
    <row r="323" spans="1:5" x14ac:dyDescent="0.2">
      <c r="A323" t="s">
        <v>544</v>
      </c>
      <c r="B323">
        <v>46</v>
      </c>
      <c r="C323" t="s">
        <v>947</v>
      </c>
      <c r="D323">
        <f>182326</f>
        <v>182326</v>
      </c>
      <c r="E323" t="s">
        <v>214</v>
      </c>
    </row>
    <row r="324" spans="1:5" x14ac:dyDescent="0.2">
      <c r="A324" t="s">
        <v>545</v>
      </c>
      <c r="B324">
        <v>460</v>
      </c>
      <c r="C324" t="s">
        <v>945</v>
      </c>
      <c r="D324">
        <f>195235</f>
        <v>195235</v>
      </c>
      <c r="E324" t="s">
        <v>546</v>
      </c>
    </row>
    <row r="325" spans="1:5" x14ac:dyDescent="0.2">
      <c r="A325" t="s">
        <v>547</v>
      </c>
      <c r="B325">
        <v>460</v>
      </c>
      <c r="C325" t="s">
        <v>946</v>
      </c>
      <c r="D325">
        <f>318075</f>
        <v>318075</v>
      </c>
      <c r="E325" t="s">
        <v>548</v>
      </c>
    </row>
    <row r="326" spans="1:5" x14ac:dyDescent="0.2">
      <c r="A326" t="s">
        <v>549</v>
      </c>
      <c r="B326">
        <v>460</v>
      </c>
      <c r="C326" t="s">
        <v>947</v>
      </c>
      <c r="D326">
        <f>240819</f>
        <v>240819</v>
      </c>
      <c r="E326" t="s">
        <v>550</v>
      </c>
    </row>
    <row r="327" spans="1:5" x14ac:dyDescent="0.2">
      <c r="A327" t="s">
        <v>551</v>
      </c>
      <c r="B327">
        <v>461</v>
      </c>
      <c r="C327" t="s">
        <v>945</v>
      </c>
      <c r="D327">
        <f>146042</f>
        <v>146042</v>
      </c>
      <c r="E327" t="s">
        <v>552</v>
      </c>
    </row>
    <row r="328" spans="1:5" x14ac:dyDescent="0.2">
      <c r="A328" t="s">
        <v>553</v>
      </c>
      <c r="B328">
        <v>461</v>
      </c>
      <c r="C328" t="s">
        <v>946</v>
      </c>
      <c r="D328">
        <f>321718</f>
        <v>321718</v>
      </c>
      <c r="E328" t="s">
        <v>554</v>
      </c>
    </row>
    <row r="329" spans="1:5" x14ac:dyDescent="0.2">
      <c r="A329" t="s">
        <v>555</v>
      </c>
      <c r="B329">
        <v>461</v>
      </c>
      <c r="C329" t="s">
        <v>947</v>
      </c>
      <c r="D329">
        <f>166503</f>
        <v>166503</v>
      </c>
      <c r="E329" t="s">
        <v>556</v>
      </c>
    </row>
    <row r="330" spans="1:5" x14ac:dyDescent="0.2">
      <c r="A330" t="s">
        <v>557</v>
      </c>
      <c r="B330">
        <v>463</v>
      </c>
      <c r="C330" t="s">
        <v>946</v>
      </c>
      <c r="D330">
        <f>318146</f>
        <v>318146</v>
      </c>
      <c r="E330" t="s">
        <v>558</v>
      </c>
    </row>
    <row r="331" spans="1:5" x14ac:dyDescent="0.2">
      <c r="A331" t="s">
        <v>559</v>
      </c>
      <c r="B331">
        <v>465</v>
      </c>
      <c r="C331" t="s">
        <v>945</v>
      </c>
      <c r="D331">
        <f>195399</f>
        <v>195399</v>
      </c>
      <c r="E331" t="s">
        <v>560</v>
      </c>
    </row>
    <row r="332" spans="1:5" x14ac:dyDescent="0.2">
      <c r="A332" t="s">
        <v>561</v>
      </c>
      <c r="B332">
        <v>465</v>
      </c>
      <c r="C332" t="s">
        <v>946</v>
      </c>
      <c r="D332">
        <f>318283</f>
        <v>318283</v>
      </c>
      <c r="E332" t="s">
        <v>562</v>
      </c>
    </row>
    <row r="333" spans="1:5" x14ac:dyDescent="0.2">
      <c r="A333" t="s">
        <v>563</v>
      </c>
      <c r="B333">
        <v>465</v>
      </c>
      <c r="C333" t="s">
        <v>947</v>
      </c>
      <c r="D333">
        <f>240859</f>
        <v>240859</v>
      </c>
      <c r="E333" t="s">
        <v>564</v>
      </c>
    </row>
    <row r="334" spans="1:5" x14ac:dyDescent="0.2">
      <c r="A334" t="s">
        <v>565</v>
      </c>
      <c r="B334">
        <v>468</v>
      </c>
      <c r="C334" t="s">
        <v>945</v>
      </c>
      <c r="D334">
        <f>195304</f>
        <v>195304</v>
      </c>
      <c r="E334" t="s">
        <v>560</v>
      </c>
    </row>
    <row r="335" spans="1:5" x14ac:dyDescent="0.2">
      <c r="A335" t="s">
        <v>566</v>
      </c>
      <c r="B335">
        <v>468</v>
      </c>
      <c r="C335" t="s">
        <v>946</v>
      </c>
      <c r="D335">
        <f>318291</f>
        <v>318291</v>
      </c>
      <c r="E335" t="s">
        <v>562</v>
      </c>
    </row>
    <row r="336" spans="1:5" x14ac:dyDescent="0.2">
      <c r="A336" t="s">
        <v>567</v>
      </c>
      <c r="B336">
        <v>468</v>
      </c>
      <c r="C336" t="s">
        <v>947</v>
      </c>
      <c r="D336">
        <f>240843</f>
        <v>240843</v>
      </c>
      <c r="E336" t="s">
        <v>568</v>
      </c>
    </row>
    <row r="337" spans="1:5" x14ac:dyDescent="0.2">
      <c r="A337" t="s">
        <v>569</v>
      </c>
      <c r="B337">
        <v>479</v>
      </c>
      <c r="C337" t="s">
        <v>945</v>
      </c>
      <c r="D337">
        <f>196885</f>
        <v>196885</v>
      </c>
      <c r="E337" t="s">
        <v>186</v>
      </c>
    </row>
    <row r="338" spans="1:5" x14ac:dyDescent="0.2">
      <c r="A338" t="s">
        <v>570</v>
      </c>
      <c r="B338">
        <v>479</v>
      </c>
      <c r="C338" t="s">
        <v>946</v>
      </c>
      <c r="D338">
        <f>308240</f>
        <v>308240</v>
      </c>
      <c r="E338" t="s">
        <v>234</v>
      </c>
    </row>
    <row r="339" spans="1:5" x14ac:dyDescent="0.2">
      <c r="A339" t="s">
        <v>571</v>
      </c>
      <c r="B339">
        <v>479</v>
      </c>
      <c r="C339" t="s">
        <v>947</v>
      </c>
      <c r="D339">
        <f>241068</f>
        <v>241068</v>
      </c>
      <c r="E339" t="s">
        <v>9</v>
      </c>
    </row>
    <row r="340" spans="1:5" x14ac:dyDescent="0.2">
      <c r="A340" t="s">
        <v>572</v>
      </c>
      <c r="B340">
        <v>481</v>
      </c>
      <c r="C340" t="s">
        <v>946</v>
      </c>
      <c r="D340">
        <f>308267</f>
        <v>308267</v>
      </c>
      <c r="E340" t="s">
        <v>573</v>
      </c>
    </row>
    <row r="341" spans="1:5" x14ac:dyDescent="0.2">
      <c r="A341" t="s">
        <v>574</v>
      </c>
      <c r="B341">
        <v>481</v>
      </c>
      <c r="C341" t="s">
        <v>947</v>
      </c>
      <c r="D341">
        <f>141981</f>
        <v>141981</v>
      </c>
      <c r="E341" t="s">
        <v>9</v>
      </c>
    </row>
    <row r="342" spans="1:5" x14ac:dyDescent="0.2">
      <c r="A342" t="s">
        <v>575</v>
      </c>
      <c r="B342">
        <v>483</v>
      </c>
      <c r="C342" t="s">
        <v>945</v>
      </c>
      <c r="D342">
        <f>198174</f>
        <v>198174</v>
      </c>
      <c r="E342" t="s">
        <v>576</v>
      </c>
    </row>
    <row r="343" spans="1:5" x14ac:dyDescent="0.2">
      <c r="A343" t="s">
        <v>577</v>
      </c>
      <c r="B343">
        <v>483</v>
      </c>
      <c r="C343" t="s">
        <v>946</v>
      </c>
      <c r="D343">
        <f>309368</f>
        <v>309368</v>
      </c>
      <c r="E343" t="s">
        <v>228</v>
      </c>
    </row>
    <row r="344" spans="1:5" x14ac:dyDescent="0.2">
      <c r="A344" t="s">
        <v>578</v>
      </c>
      <c r="B344">
        <v>483</v>
      </c>
      <c r="C344" t="s">
        <v>947</v>
      </c>
      <c r="D344">
        <f>150210</f>
        <v>150210</v>
      </c>
      <c r="E344" t="s">
        <v>579</v>
      </c>
    </row>
    <row r="345" spans="1:5" x14ac:dyDescent="0.2">
      <c r="A345" t="s">
        <v>580</v>
      </c>
      <c r="B345">
        <v>495</v>
      </c>
      <c r="C345" t="s">
        <v>945</v>
      </c>
      <c r="D345">
        <f>198915</f>
        <v>198915</v>
      </c>
      <c r="E345" t="s">
        <v>283</v>
      </c>
    </row>
    <row r="346" spans="1:5" x14ac:dyDescent="0.2">
      <c r="A346" t="s">
        <v>581</v>
      </c>
      <c r="B346">
        <v>495</v>
      </c>
      <c r="C346" t="s">
        <v>946</v>
      </c>
      <c r="D346">
        <f>309227</f>
        <v>309227</v>
      </c>
      <c r="E346" t="s">
        <v>432</v>
      </c>
    </row>
    <row r="347" spans="1:5" x14ac:dyDescent="0.2">
      <c r="A347" t="s">
        <v>582</v>
      </c>
      <c r="B347">
        <v>495</v>
      </c>
      <c r="C347" t="s">
        <v>947</v>
      </c>
      <c r="D347">
        <f>305425</f>
        <v>305425</v>
      </c>
      <c r="E347" t="s">
        <v>583</v>
      </c>
    </row>
    <row r="348" spans="1:5" x14ac:dyDescent="0.2">
      <c r="A348" t="s">
        <v>584</v>
      </c>
      <c r="B348">
        <v>496</v>
      </c>
      <c r="C348" t="s">
        <v>945</v>
      </c>
      <c r="D348">
        <f>144828</f>
        <v>144828</v>
      </c>
      <c r="E348" t="s">
        <v>585</v>
      </c>
    </row>
    <row r="349" spans="1:5" x14ac:dyDescent="0.2">
      <c r="A349" t="s">
        <v>586</v>
      </c>
      <c r="B349">
        <v>496</v>
      </c>
      <c r="C349" t="s">
        <v>946</v>
      </c>
      <c r="D349">
        <f>309617</f>
        <v>309617</v>
      </c>
      <c r="E349" t="s">
        <v>314</v>
      </c>
    </row>
    <row r="350" spans="1:5" x14ac:dyDescent="0.2">
      <c r="A350" t="s">
        <v>587</v>
      </c>
      <c r="B350">
        <v>496</v>
      </c>
      <c r="C350" t="s">
        <v>947</v>
      </c>
      <c r="D350">
        <f>176332</f>
        <v>176332</v>
      </c>
      <c r="E350" t="s">
        <v>47</v>
      </c>
    </row>
    <row r="351" spans="1:5" x14ac:dyDescent="0.2">
      <c r="A351" t="s">
        <v>588</v>
      </c>
      <c r="B351">
        <v>497</v>
      </c>
      <c r="C351" t="s">
        <v>945</v>
      </c>
      <c r="D351">
        <f>199018</f>
        <v>199018</v>
      </c>
      <c r="E351" t="s">
        <v>293</v>
      </c>
    </row>
    <row r="352" spans="1:5" x14ac:dyDescent="0.2">
      <c r="A352" t="s">
        <v>589</v>
      </c>
      <c r="B352">
        <v>497</v>
      </c>
      <c r="C352" t="s">
        <v>946</v>
      </c>
      <c r="D352">
        <f>309661</f>
        <v>309661</v>
      </c>
      <c r="E352" t="s">
        <v>590</v>
      </c>
    </row>
    <row r="353" spans="1:5" x14ac:dyDescent="0.2">
      <c r="A353" t="s">
        <v>591</v>
      </c>
      <c r="B353">
        <v>497</v>
      </c>
      <c r="C353" t="s">
        <v>947</v>
      </c>
      <c r="D353">
        <f>305480</f>
        <v>305480</v>
      </c>
      <c r="E353" t="s">
        <v>592</v>
      </c>
    </row>
    <row r="354" spans="1:5" x14ac:dyDescent="0.2">
      <c r="A354" t="s">
        <v>593</v>
      </c>
      <c r="B354">
        <v>503</v>
      </c>
      <c r="C354" t="s">
        <v>945</v>
      </c>
      <c r="D354">
        <f>166477</f>
        <v>166477</v>
      </c>
      <c r="E354" t="s">
        <v>594</v>
      </c>
    </row>
    <row r="355" spans="1:5" x14ac:dyDescent="0.2">
      <c r="A355" t="s">
        <v>595</v>
      </c>
      <c r="B355">
        <v>503</v>
      </c>
      <c r="C355" t="s">
        <v>946</v>
      </c>
      <c r="D355">
        <f>309974</f>
        <v>309974</v>
      </c>
      <c r="E355" t="s">
        <v>596</v>
      </c>
    </row>
    <row r="356" spans="1:5" x14ac:dyDescent="0.2">
      <c r="A356" t="s">
        <v>597</v>
      </c>
      <c r="B356">
        <v>503</v>
      </c>
      <c r="C356" t="s">
        <v>947</v>
      </c>
      <c r="D356">
        <f>176575</f>
        <v>176575</v>
      </c>
      <c r="E356" t="s">
        <v>100</v>
      </c>
    </row>
    <row r="357" spans="1:5" x14ac:dyDescent="0.2">
      <c r="A357" t="s">
        <v>598</v>
      </c>
      <c r="B357">
        <v>507</v>
      </c>
      <c r="C357" t="s">
        <v>945</v>
      </c>
      <c r="D357">
        <f>157932</f>
        <v>157932</v>
      </c>
      <c r="E357" t="s">
        <v>512</v>
      </c>
    </row>
    <row r="358" spans="1:5" x14ac:dyDescent="0.2">
      <c r="A358" t="s">
        <v>599</v>
      </c>
      <c r="B358">
        <v>507</v>
      </c>
      <c r="C358" t="s">
        <v>947</v>
      </c>
      <c r="D358">
        <f>246885</f>
        <v>246885</v>
      </c>
      <c r="E358" t="s">
        <v>600</v>
      </c>
    </row>
    <row r="359" spans="1:5" x14ac:dyDescent="0.2">
      <c r="A359" t="s">
        <v>601</v>
      </c>
      <c r="B359">
        <v>513</v>
      </c>
      <c r="C359" t="s">
        <v>945</v>
      </c>
      <c r="D359">
        <f>157940</f>
        <v>157940</v>
      </c>
      <c r="E359" t="s">
        <v>512</v>
      </c>
    </row>
    <row r="360" spans="1:5" x14ac:dyDescent="0.2">
      <c r="A360" t="s">
        <v>602</v>
      </c>
      <c r="B360">
        <v>513</v>
      </c>
      <c r="C360" t="s">
        <v>946</v>
      </c>
      <c r="D360">
        <f>309583</f>
        <v>309583</v>
      </c>
      <c r="E360" t="s">
        <v>314</v>
      </c>
    </row>
    <row r="361" spans="1:5" x14ac:dyDescent="0.2">
      <c r="A361" t="s">
        <v>603</v>
      </c>
      <c r="B361">
        <v>513</v>
      </c>
      <c r="C361" t="s">
        <v>947</v>
      </c>
      <c r="D361">
        <f>305571</f>
        <v>305571</v>
      </c>
      <c r="E361" t="s">
        <v>604</v>
      </c>
    </row>
    <row r="362" spans="1:5" x14ac:dyDescent="0.2">
      <c r="A362" t="s">
        <v>605</v>
      </c>
      <c r="B362">
        <v>524</v>
      </c>
      <c r="C362" t="s">
        <v>945</v>
      </c>
      <c r="D362">
        <f>240500</f>
        <v>240500</v>
      </c>
      <c r="E362" t="s">
        <v>606</v>
      </c>
    </row>
    <row r="363" spans="1:5" x14ac:dyDescent="0.2">
      <c r="A363" t="s">
        <v>607</v>
      </c>
      <c r="B363">
        <v>524</v>
      </c>
      <c r="C363" t="s">
        <v>947</v>
      </c>
      <c r="D363">
        <f>159191</f>
        <v>159191</v>
      </c>
      <c r="E363" t="s">
        <v>608</v>
      </c>
    </row>
    <row r="364" spans="1:5" x14ac:dyDescent="0.2">
      <c r="A364" t="s">
        <v>609</v>
      </c>
      <c r="B364">
        <v>529</v>
      </c>
      <c r="C364" t="s">
        <v>945</v>
      </c>
      <c r="D364">
        <f>166484</f>
        <v>166484</v>
      </c>
      <c r="E364" t="s">
        <v>556</v>
      </c>
    </row>
    <row r="365" spans="1:5" x14ac:dyDescent="0.2">
      <c r="A365" t="s">
        <v>610</v>
      </c>
      <c r="B365">
        <v>529</v>
      </c>
      <c r="C365" t="s">
        <v>946</v>
      </c>
      <c r="D365">
        <f>309985</f>
        <v>309985</v>
      </c>
      <c r="E365" t="s">
        <v>596</v>
      </c>
    </row>
    <row r="366" spans="1:5" x14ac:dyDescent="0.2">
      <c r="A366" t="s">
        <v>611</v>
      </c>
      <c r="B366">
        <v>529</v>
      </c>
      <c r="C366" t="s">
        <v>947</v>
      </c>
      <c r="D366">
        <f>176539</f>
        <v>176539</v>
      </c>
      <c r="E366" t="s">
        <v>612</v>
      </c>
    </row>
    <row r="367" spans="1:5" x14ac:dyDescent="0.2">
      <c r="A367" t="s">
        <v>613</v>
      </c>
      <c r="B367">
        <v>53</v>
      </c>
      <c r="C367" t="s">
        <v>945</v>
      </c>
      <c r="D367">
        <f>188028</f>
        <v>188028</v>
      </c>
      <c r="E367" t="s">
        <v>614</v>
      </c>
    </row>
    <row r="368" spans="1:5" x14ac:dyDescent="0.2">
      <c r="A368" t="s">
        <v>615</v>
      </c>
      <c r="B368">
        <v>53</v>
      </c>
      <c r="C368" t="s">
        <v>946</v>
      </c>
      <c r="D368">
        <f>150692</f>
        <v>150692</v>
      </c>
      <c r="E368" t="s">
        <v>616</v>
      </c>
    </row>
    <row r="369" spans="1:5" x14ac:dyDescent="0.2">
      <c r="A369" t="s">
        <v>617</v>
      </c>
      <c r="B369">
        <v>53</v>
      </c>
      <c r="C369" t="s">
        <v>947</v>
      </c>
      <c r="D369">
        <f>148199</f>
        <v>148199</v>
      </c>
      <c r="E369" t="s">
        <v>471</v>
      </c>
    </row>
    <row r="370" spans="1:5" x14ac:dyDescent="0.2">
      <c r="A370" t="s">
        <v>618</v>
      </c>
      <c r="B370">
        <v>5319</v>
      </c>
      <c r="C370" t="s">
        <v>946</v>
      </c>
      <c r="D370">
        <f>6001960</f>
        <v>6001960</v>
      </c>
      <c r="E370" t="s">
        <v>619</v>
      </c>
    </row>
    <row r="371" spans="1:5" x14ac:dyDescent="0.2">
      <c r="A371" t="s">
        <v>620</v>
      </c>
      <c r="B371">
        <v>5319</v>
      </c>
      <c r="C371" t="s">
        <v>947</v>
      </c>
      <c r="D371">
        <f>344518</f>
        <v>344518</v>
      </c>
      <c r="E371" t="s">
        <v>621</v>
      </c>
    </row>
    <row r="372" spans="1:5" x14ac:dyDescent="0.2">
      <c r="A372" t="s">
        <v>622</v>
      </c>
      <c r="B372">
        <v>5326</v>
      </c>
      <c r="C372" t="s">
        <v>945</v>
      </c>
      <c r="D372">
        <f>332629</f>
        <v>332629</v>
      </c>
      <c r="E372" t="s">
        <v>623</v>
      </c>
    </row>
    <row r="373" spans="1:5" x14ac:dyDescent="0.2">
      <c r="A373" t="s">
        <v>624</v>
      </c>
      <c r="B373">
        <v>5326</v>
      </c>
      <c r="C373" t="s">
        <v>946</v>
      </c>
      <c r="D373">
        <f>6002344</f>
        <v>6002344</v>
      </c>
      <c r="E373" t="s">
        <v>625</v>
      </c>
    </row>
    <row r="374" spans="1:5" x14ac:dyDescent="0.2">
      <c r="A374" t="s">
        <v>626</v>
      </c>
      <c r="B374">
        <v>5357</v>
      </c>
      <c r="C374" t="s">
        <v>945</v>
      </c>
      <c r="D374">
        <f>336220</f>
        <v>336220</v>
      </c>
      <c r="E374" t="s">
        <v>627</v>
      </c>
    </row>
    <row r="375" spans="1:5" x14ac:dyDescent="0.2">
      <c r="A375" t="s">
        <v>628</v>
      </c>
      <c r="B375">
        <v>5357</v>
      </c>
      <c r="C375" t="s">
        <v>946</v>
      </c>
      <c r="D375">
        <f>6001578</f>
        <v>6001578</v>
      </c>
      <c r="E375" t="s">
        <v>629</v>
      </c>
    </row>
    <row r="376" spans="1:5" x14ac:dyDescent="0.2">
      <c r="A376" t="s">
        <v>630</v>
      </c>
      <c r="B376">
        <v>5357</v>
      </c>
      <c r="C376" t="s">
        <v>947</v>
      </c>
      <c r="D376">
        <f>337462</f>
        <v>337462</v>
      </c>
      <c r="E376" t="s">
        <v>631</v>
      </c>
    </row>
    <row r="377" spans="1:5" x14ac:dyDescent="0.2">
      <c r="A377" t="s">
        <v>632</v>
      </c>
      <c r="B377">
        <v>5358</v>
      </c>
      <c r="C377" t="s">
        <v>946</v>
      </c>
      <c r="D377">
        <f>6001560</f>
        <v>6001560</v>
      </c>
      <c r="E377" t="s">
        <v>629</v>
      </c>
    </row>
    <row r="378" spans="1:5" x14ac:dyDescent="0.2">
      <c r="A378" t="s">
        <v>633</v>
      </c>
      <c r="B378">
        <v>5358</v>
      </c>
      <c r="C378" t="s">
        <v>947</v>
      </c>
      <c r="D378">
        <f>337458</f>
        <v>337458</v>
      </c>
      <c r="E378" t="s">
        <v>631</v>
      </c>
    </row>
    <row r="379" spans="1:5" x14ac:dyDescent="0.2">
      <c r="A379" t="s">
        <v>634</v>
      </c>
      <c r="B379">
        <v>5359</v>
      </c>
      <c r="C379" t="s">
        <v>945</v>
      </c>
      <c r="D379">
        <f>336222</f>
        <v>336222</v>
      </c>
      <c r="E379" t="s">
        <v>627</v>
      </c>
    </row>
    <row r="380" spans="1:5" x14ac:dyDescent="0.2">
      <c r="A380" t="s">
        <v>635</v>
      </c>
      <c r="B380">
        <v>5359</v>
      </c>
      <c r="C380" t="s">
        <v>946</v>
      </c>
      <c r="D380">
        <f>6001574</f>
        <v>6001574</v>
      </c>
      <c r="E380" t="s">
        <v>636</v>
      </c>
    </row>
    <row r="381" spans="1:5" x14ac:dyDescent="0.2">
      <c r="A381" t="s">
        <v>637</v>
      </c>
      <c r="B381">
        <v>5359</v>
      </c>
      <c r="C381" t="s">
        <v>947</v>
      </c>
      <c r="D381">
        <f>337439</f>
        <v>337439</v>
      </c>
      <c r="E381" t="s">
        <v>442</v>
      </c>
    </row>
    <row r="382" spans="1:5" x14ac:dyDescent="0.2">
      <c r="A382" t="s">
        <v>638</v>
      </c>
      <c r="B382">
        <v>5360</v>
      </c>
      <c r="C382" t="s">
        <v>945</v>
      </c>
      <c r="D382">
        <f>336192</f>
        <v>336192</v>
      </c>
      <c r="E382" t="s">
        <v>627</v>
      </c>
    </row>
    <row r="383" spans="1:5" x14ac:dyDescent="0.2">
      <c r="A383" t="s">
        <v>639</v>
      </c>
      <c r="B383">
        <v>5360</v>
      </c>
      <c r="C383" t="s">
        <v>946</v>
      </c>
      <c r="D383">
        <f>350923</f>
        <v>350923</v>
      </c>
      <c r="E383" t="s">
        <v>640</v>
      </c>
    </row>
    <row r="384" spans="1:5" x14ac:dyDescent="0.2">
      <c r="A384" t="s">
        <v>641</v>
      </c>
      <c r="B384">
        <v>5360</v>
      </c>
      <c r="C384" t="s">
        <v>947</v>
      </c>
      <c r="D384">
        <f>337559</f>
        <v>337559</v>
      </c>
      <c r="E384" t="s">
        <v>642</v>
      </c>
    </row>
    <row r="385" spans="1:5" x14ac:dyDescent="0.2">
      <c r="A385" t="s">
        <v>643</v>
      </c>
      <c r="B385">
        <v>5362</v>
      </c>
      <c r="C385" t="s">
        <v>945</v>
      </c>
      <c r="D385">
        <f>336214</f>
        <v>336214</v>
      </c>
      <c r="E385" t="s">
        <v>627</v>
      </c>
    </row>
    <row r="386" spans="1:5" x14ac:dyDescent="0.2">
      <c r="A386" t="s">
        <v>644</v>
      </c>
      <c r="B386">
        <v>5362</v>
      </c>
      <c r="C386" t="s">
        <v>946</v>
      </c>
      <c r="D386">
        <f>6001568</f>
        <v>6001568</v>
      </c>
      <c r="E386" t="s">
        <v>629</v>
      </c>
    </row>
    <row r="387" spans="1:5" x14ac:dyDescent="0.2">
      <c r="A387" t="s">
        <v>645</v>
      </c>
      <c r="B387">
        <v>5365</v>
      </c>
      <c r="C387" t="s">
        <v>945</v>
      </c>
      <c r="D387">
        <f>336721</f>
        <v>336721</v>
      </c>
      <c r="E387" t="s">
        <v>646</v>
      </c>
    </row>
    <row r="388" spans="1:5" x14ac:dyDescent="0.2">
      <c r="A388" t="s">
        <v>647</v>
      </c>
      <c r="B388">
        <v>5365</v>
      </c>
      <c r="C388" t="s">
        <v>947</v>
      </c>
      <c r="D388">
        <f>6002040</f>
        <v>6002040</v>
      </c>
      <c r="E388" t="s">
        <v>648</v>
      </c>
    </row>
    <row r="389" spans="1:5" x14ac:dyDescent="0.2">
      <c r="A389" t="s">
        <v>649</v>
      </c>
      <c r="B389">
        <v>5365</v>
      </c>
      <c r="C389" t="s">
        <v>947</v>
      </c>
      <c r="D389">
        <f>344374</f>
        <v>344374</v>
      </c>
      <c r="E389" t="s">
        <v>648</v>
      </c>
    </row>
    <row r="390" spans="1:5" x14ac:dyDescent="0.2">
      <c r="A390" t="s">
        <v>650</v>
      </c>
      <c r="B390">
        <v>5434</v>
      </c>
      <c r="C390" t="s">
        <v>945</v>
      </c>
      <c r="D390">
        <f>336469</f>
        <v>336469</v>
      </c>
      <c r="E390" t="s">
        <v>651</v>
      </c>
    </row>
    <row r="391" spans="1:5" x14ac:dyDescent="0.2">
      <c r="A391" t="s">
        <v>652</v>
      </c>
      <c r="B391">
        <v>5434</v>
      </c>
      <c r="C391" t="s">
        <v>946</v>
      </c>
      <c r="D391">
        <f>350918</f>
        <v>350918</v>
      </c>
      <c r="E391" t="s">
        <v>653</v>
      </c>
    </row>
    <row r="392" spans="1:5" x14ac:dyDescent="0.2">
      <c r="A392" t="s">
        <v>654</v>
      </c>
      <c r="B392">
        <v>5434</v>
      </c>
      <c r="C392" t="s">
        <v>947</v>
      </c>
      <c r="D392">
        <f>337786</f>
        <v>337786</v>
      </c>
      <c r="E392" t="s">
        <v>460</v>
      </c>
    </row>
    <row r="393" spans="1:5" x14ac:dyDescent="0.2">
      <c r="A393" t="s">
        <v>655</v>
      </c>
      <c r="B393">
        <v>5435</v>
      </c>
      <c r="C393" t="s">
        <v>945</v>
      </c>
      <c r="D393">
        <f>336476</f>
        <v>336476</v>
      </c>
      <c r="E393" t="s">
        <v>651</v>
      </c>
    </row>
    <row r="394" spans="1:5" x14ac:dyDescent="0.2">
      <c r="A394" t="s">
        <v>656</v>
      </c>
      <c r="B394">
        <v>5435</v>
      </c>
      <c r="C394" t="s">
        <v>947</v>
      </c>
      <c r="D394">
        <f>337908</f>
        <v>337908</v>
      </c>
      <c r="E394" t="s">
        <v>657</v>
      </c>
    </row>
    <row r="395" spans="1:5" x14ac:dyDescent="0.2">
      <c r="A395" t="s">
        <v>658</v>
      </c>
      <c r="B395">
        <v>5442</v>
      </c>
      <c r="C395" t="s">
        <v>946</v>
      </c>
      <c r="D395">
        <f>350924</f>
        <v>350924</v>
      </c>
      <c r="E395" t="s">
        <v>653</v>
      </c>
    </row>
    <row r="396" spans="1:5" x14ac:dyDescent="0.2">
      <c r="A396" t="s">
        <v>659</v>
      </c>
      <c r="B396">
        <v>5442</v>
      </c>
      <c r="C396" t="s">
        <v>947</v>
      </c>
      <c r="D396">
        <f>344219</f>
        <v>344219</v>
      </c>
      <c r="E396" t="s">
        <v>660</v>
      </c>
    </row>
    <row r="397" spans="1:5" x14ac:dyDescent="0.2">
      <c r="A397" t="s">
        <v>661</v>
      </c>
      <c r="B397">
        <v>5551</v>
      </c>
      <c r="C397" t="s">
        <v>945</v>
      </c>
      <c r="D397">
        <f>336897</f>
        <v>336897</v>
      </c>
      <c r="E397" t="s">
        <v>662</v>
      </c>
    </row>
    <row r="398" spans="1:5" x14ac:dyDescent="0.2">
      <c r="A398" t="s">
        <v>663</v>
      </c>
      <c r="B398">
        <v>5551</v>
      </c>
      <c r="C398" t="s">
        <v>946</v>
      </c>
      <c r="D398">
        <f>6001992</f>
        <v>6001992</v>
      </c>
      <c r="E398" t="s">
        <v>664</v>
      </c>
    </row>
    <row r="399" spans="1:5" x14ac:dyDescent="0.2">
      <c r="A399" t="s">
        <v>665</v>
      </c>
      <c r="B399">
        <v>5551</v>
      </c>
      <c r="C399" t="s">
        <v>947</v>
      </c>
      <c r="D399">
        <f>344705</f>
        <v>344705</v>
      </c>
      <c r="E399" t="s">
        <v>666</v>
      </c>
    </row>
    <row r="400" spans="1:5" x14ac:dyDescent="0.2">
      <c r="A400" t="s">
        <v>667</v>
      </c>
      <c r="B400">
        <v>5553</v>
      </c>
      <c r="C400" t="s">
        <v>945</v>
      </c>
      <c r="D400">
        <f>336680</f>
        <v>336680</v>
      </c>
      <c r="E400" t="s">
        <v>668</v>
      </c>
    </row>
    <row r="401" spans="1:5" x14ac:dyDescent="0.2">
      <c r="A401" t="s">
        <v>669</v>
      </c>
      <c r="B401">
        <v>5553</v>
      </c>
      <c r="C401" t="s">
        <v>946</v>
      </c>
      <c r="D401">
        <f>6002027</f>
        <v>6002027</v>
      </c>
      <c r="E401" t="s">
        <v>664</v>
      </c>
    </row>
    <row r="402" spans="1:5" x14ac:dyDescent="0.2">
      <c r="A402" t="s">
        <v>670</v>
      </c>
      <c r="B402">
        <v>5553</v>
      </c>
      <c r="C402" t="s">
        <v>947</v>
      </c>
      <c r="D402">
        <f>333224</f>
        <v>333224</v>
      </c>
      <c r="E402" t="s">
        <v>660</v>
      </c>
    </row>
    <row r="403" spans="1:5" x14ac:dyDescent="0.2">
      <c r="A403" t="s">
        <v>671</v>
      </c>
      <c r="B403">
        <v>5554</v>
      </c>
      <c r="C403" t="s">
        <v>945</v>
      </c>
      <c r="D403">
        <f>336783</f>
        <v>336783</v>
      </c>
      <c r="E403" t="s">
        <v>312</v>
      </c>
    </row>
    <row r="404" spans="1:5" x14ac:dyDescent="0.2">
      <c r="A404" t="s">
        <v>672</v>
      </c>
      <c r="B404">
        <v>5554</v>
      </c>
      <c r="C404" t="s">
        <v>946</v>
      </c>
      <c r="D404">
        <f>6002032</f>
        <v>6002032</v>
      </c>
      <c r="E404" t="s">
        <v>664</v>
      </c>
    </row>
    <row r="405" spans="1:5" x14ac:dyDescent="0.2">
      <c r="A405" t="s">
        <v>673</v>
      </c>
      <c r="B405">
        <v>5554</v>
      </c>
      <c r="C405" t="s">
        <v>947</v>
      </c>
      <c r="D405">
        <f>344415</f>
        <v>344415</v>
      </c>
      <c r="E405" t="s">
        <v>674</v>
      </c>
    </row>
    <row r="406" spans="1:5" x14ac:dyDescent="0.2">
      <c r="A406" t="s">
        <v>675</v>
      </c>
      <c r="B406">
        <v>5561</v>
      </c>
      <c r="C406" t="s">
        <v>945</v>
      </c>
      <c r="D406">
        <f>332807</f>
        <v>332807</v>
      </c>
      <c r="E406" t="s">
        <v>676</v>
      </c>
    </row>
    <row r="407" spans="1:5" x14ac:dyDescent="0.2">
      <c r="A407" t="s">
        <v>677</v>
      </c>
      <c r="B407">
        <v>5561</v>
      </c>
      <c r="C407" t="s">
        <v>946</v>
      </c>
      <c r="D407">
        <f>6002297</f>
        <v>6002297</v>
      </c>
      <c r="E407" t="s">
        <v>678</v>
      </c>
    </row>
    <row r="408" spans="1:5" x14ac:dyDescent="0.2">
      <c r="A408" t="s">
        <v>679</v>
      </c>
      <c r="B408">
        <v>5561</v>
      </c>
      <c r="C408" t="s">
        <v>947</v>
      </c>
      <c r="D408">
        <f>344607</f>
        <v>344607</v>
      </c>
      <c r="E408" t="s">
        <v>680</v>
      </c>
    </row>
    <row r="409" spans="1:5" x14ac:dyDescent="0.2">
      <c r="A409" t="s">
        <v>681</v>
      </c>
      <c r="B409">
        <v>5561</v>
      </c>
      <c r="C409" t="s">
        <v>947</v>
      </c>
      <c r="D409">
        <f>344608</f>
        <v>344608</v>
      </c>
      <c r="E409" t="s">
        <v>680</v>
      </c>
    </row>
    <row r="410" spans="1:5" x14ac:dyDescent="0.2">
      <c r="A410" t="s">
        <v>682</v>
      </c>
      <c r="B410">
        <v>5563</v>
      </c>
      <c r="C410" t="s">
        <v>945</v>
      </c>
      <c r="D410">
        <f>336849</f>
        <v>336849</v>
      </c>
      <c r="E410" t="s">
        <v>683</v>
      </c>
    </row>
    <row r="411" spans="1:5" x14ac:dyDescent="0.2">
      <c r="A411" t="s">
        <v>684</v>
      </c>
      <c r="B411">
        <v>5563</v>
      </c>
      <c r="C411" t="s">
        <v>946</v>
      </c>
      <c r="D411">
        <f>6002183</f>
        <v>6002183</v>
      </c>
      <c r="E411" t="s">
        <v>685</v>
      </c>
    </row>
    <row r="412" spans="1:5" x14ac:dyDescent="0.2">
      <c r="A412" t="s">
        <v>686</v>
      </c>
      <c r="B412">
        <v>5563</v>
      </c>
      <c r="C412" t="s">
        <v>947</v>
      </c>
      <c r="D412">
        <f>344605</f>
        <v>344605</v>
      </c>
      <c r="E412" t="s">
        <v>680</v>
      </c>
    </row>
    <row r="413" spans="1:5" x14ac:dyDescent="0.2">
      <c r="A413" t="s">
        <v>687</v>
      </c>
      <c r="B413">
        <v>5572</v>
      </c>
      <c r="C413" t="s">
        <v>945</v>
      </c>
      <c r="D413">
        <f>337162</f>
        <v>337162</v>
      </c>
      <c r="E413" t="s">
        <v>688</v>
      </c>
    </row>
    <row r="414" spans="1:5" x14ac:dyDescent="0.2">
      <c r="A414" t="s">
        <v>689</v>
      </c>
      <c r="B414">
        <v>5572</v>
      </c>
      <c r="C414" t="s">
        <v>946</v>
      </c>
      <c r="D414">
        <f>6002595</f>
        <v>6002595</v>
      </c>
      <c r="E414" t="s">
        <v>690</v>
      </c>
    </row>
    <row r="415" spans="1:5" x14ac:dyDescent="0.2">
      <c r="A415" t="s">
        <v>691</v>
      </c>
      <c r="B415">
        <v>5572</v>
      </c>
      <c r="C415" t="s">
        <v>947</v>
      </c>
      <c r="D415">
        <f>345466</f>
        <v>345466</v>
      </c>
      <c r="E415" t="s">
        <v>692</v>
      </c>
    </row>
    <row r="416" spans="1:5" x14ac:dyDescent="0.2">
      <c r="A416" t="s">
        <v>693</v>
      </c>
      <c r="B416">
        <v>5661</v>
      </c>
      <c r="C416" t="s">
        <v>945</v>
      </c>
      <c r="D416">
        <f>336846</f>
        <v>336846</v>
      </c>
      <c r="E416" t="s">
        <v>683</v>
      </c>
    </row>
    <row r="417" spans="1:5" x14ac:dyDescent="0.2">
      <c r="A417" t="s">
        <v>694</v>
      </c>
      <c r="B417">
        <v>5661</v>
      </c>
      <c r="C417" t="s">
        <v>946</v>
      </c>
      <c r="D417">
        <f>6002175</f>
        <v>6002175</v>
      </c>
      <c r="E417" t="s">
        <v>685</v>
      </c>
    </row>
    <row r="418" spans="1:5" x14ac:dyDescent="0.2">
      <c r="A418" t="s">
        <v>695</v>
      </c>
      <c r="B418">
        <v>5662</v>
      </c>
      <c r="C418" t="s">
        <v>945</v>
      </c>
      <c r="D418">
        <f>337047</f>
        <v>337047</v>
      </c>
      <c r="E418" t="s">
        <v>696</v>
      </c>
    </row>
    <row r="419" spans="1:5" x14ac:dyDescent="0.2">
      <c r="A419" t="s">
        <v>697</v>
      </c>
      <c r="B419">
        <v>5662</v>
      </c>
      <c r="C419" t="s">
        <v>946</v>
      </c>
      <c r="D419">
        <f>6002244</f>
        <v>6002244</v>
      </c>
      <c r="E419" t="s">
        <v>698</v>
      </c>
    </row>
    <row r="420" spans="1:5" x14ac:dyDescent="0.2">
      <c r="A420" t="s">
        <v>699</v>
      </c>
      <c r="B420">
        <v>5662</v>
      </c>
      <c r="C420" t="s">
        <v>947</v>
      </c>
      <c r="D420">
        <f>344662</f>
        <v>344662</v>
      </c>
      <c r="E420" t="s">
        <v>700</v>
      </c>
    </row>
    <row r="421" spans="1:5" x14ac:dyDescent="0.2">
      <c r="A421" t="s">
        <v>701</v>
      </c>
      <c r="B421">
        <v>5674</v>
      </c>
      <c r="C421" t="s">
        <v>945</v>
      </c>
      <c r="D421">
        <f>332817</f>
        <v>332817</v>
      </c>
      <c r="E421" t="s">
        <v>676</v>
      </c>
    </row>
    <row r="422" spans="1:5" x14ac:dyDescent="0.2">
      <c r="A422" t="s">
        <v>702</v>
      </c>
      <c r="B422">
        <v>5674</v>
      </c>
      <c r="C422" t="s">
        <v>946</v>
      </c>
      <c r="D422">
        <f>6002349</f>
        <v>6002349</v>
      </c>
      <c r="E422" t="s">
        <v>625</v>
      </c>
    </row>
    <row r="423" spans="1:5" x14ac:dyDescent="0.2">
      <c r="A423" t="s">
        <v>703</v>
      </c>
      <c r="B423">
        <v>5674</v>
      </c>
      <c r="C423" t="s">
        <v>947</v>
      </c>
      <c r="D423">
        <f>344631</f>
        <v>344631</v>
      </c>
      <c r="E423" t="s">
        <v>700</v>
      </c>
    </row>
    <row r="424" spans="1:5" x14ac:dyDescent="0.2">
      <c r="A424" t="s">
        <v>704</v>
      </c>
      <c r="B424">
        <v>5677</v>
      </c>
      <c r="C424" t="s">
        <v>945</v>
      </c>
      <c r="D424">
        <f>337778</f>
        <v>337778</v>
      </c>
      <c r="E424" t="s">
        <v>460</v>
      </c>
    </row>
    <row r="425" spans="1:5" x14ac:dyDescent="0.2">
      <c r="A425" t="s">
        <v>705</v>
      </c>
      <c r="B425">
        <v>5918</v>
      </c>
      <c r="C425" t="s">
        <v>945</v>
      </c>
      <c r="D425">
        <f>337375</f>
        <v>337375</v>
      </c>
      <c r="E425" t="s">
        <v>706</v>
      </c>
    </row>
    <row r="426" spans="1:5" x14ac:dyDescent="0.2">
      <c r="A426" t="s">
        <v>707</v>
      </c>
      <c r="B426">
        <v>5918</v>
      </c>
      <c r="C426" t="s">
        <v>946</v>
      </c>
      <c r="D426">
        <f>6002828</f>
        <v>6002828</v>
      </c>
      <c r="E426" t="s">
        <v>708</v>
      </c>
    </row>
    <row r="427" spans="1:5" x14ac:dyDescent="0.2">
      <c r="A427" t="s">
        <v>709</v>
      </c>
      <c r="B427">
        <v>5918</v>
      </c>
      <c r="C427" t="s">
        <v>947</v>
      </c>
      <c r="D427">
        <f>335873</f>
        <v>335873</v>
      </c>
      <c r="E427" t="s">
        <v>710</v>
      </c>
    </row>
    <row r="428" spans="1:5" x14ac:dyDescent="0.2">
      <c r="A428" t="s">
        <v>711</v>
      </c>
      <c r="B428">
        <v>6</v>
      </c>
      <c r="C428" t="s">
        <v>945</v>
      </c>
      <c r="D428">
        <f>138893</f>
        <v>138893</v>
      </c>
      <c r="E428" t="s">
        <v>299</v>
      </c>
    </row>
    <row r="429" spans="1:5" x14ac:dyDescent="0.2">
      <c r="A429" t="s">
        <v>712</v>
      </c>
      <c r="B429">
        <v>6</v>
      </c>
      <c r="C429" t="s">
        <v>946</v>
      </c>
      <c r="D429">
        <f>300037</f>
        <v>300037</v>
      </c>
      <c r="E429" t="s">
        <v>88</v>
      </c>
    </row>
    <row r="430" spans="1:5" x14ac:dyDescent="0.2">
      <c r="A430" t="s">
        <v>713</v>
      </c>
      <c r="B430">
        <v>6</v>
      </c>
      <c r="C430" t="s">
        <v>947</v>
      </c>
      <c r="D430">
        <f>202039</f>
        <v>202039</v>
      </c>
      <c r="E430" t="s">
        <v>714</v>
      </c>
    </row>
    <row r="431" spans="1:5" x14ac:dyDescent="0.2">
      <c r="A431" t="s">
        <v>715</v>
      </c>
      <c r="B431">
        <v>6074</v>
      </c>
      <c r="C431" t="s">
        <v>945</v>
      </c>
      <c r="D431">
        <f>337514</f>
        <v>337514</v>
      </c>
      <c r="E431" t="s">
        <v>716</v>
      </c>
    </row>
    <row r="432" spans="1:5" x14ac:dyDescent="0.2">
      <c r="A432" t="s">
        <v>717</v>
      </c>
      <c r="B432">
        <v>6074</v>
      </c>
      <c r="C432" t="s">
        <v>946</v>
      </c>
      <c r="D432">
        <f>6003150</f>
        <v>6003150</v>
      </c>
      <c r="E432" t="s">
        <v>718</v>
      </c>
    </row>
    <row r="433" spans="1:5" x14ac:dyDescent="0.2">
      <c r="A433" t="s">
        <v>719</v>
      </c>
      <c r="B433">
        <v>6074</v>
      </c>
      <c r="C433" t="s">
        <v>947</v>
      </c>
      <c r="D433">
        <f>416059</f>
        <v>416059</v>
      </c>
      <c r="E433" t="s">
        <v>720</v>
      </c>
    </row>
    <row r="434" spans="1:5" x14ac:dyDescent="0.2">
      <c r="A434" t="s">
        <v>721</v>
      </c>
      <c r="B434">
        <v>621</v>
      </c>
      <c r="C434" t="s">
        <v>946</v>
      </c>
      <c r="D434">
        <f>308275</f>
        <v>308275</v>
      </c>
      <c r="E434" t="s">
        <v>573</v>
      </c>
    </row>
    <row r="435" spans="1:5" x14ac:dyDescent="0.2">
      <c r="A435" t="s">
        <v>722</v>
      </c>
      <c r="B435">
        <v>621</v>
      </c>
      <c r="C435" t="s">
        <v>947</v>
      </c>
      <c r="D435">
        <f>150025</f>
        <v>150025</v>
      </c>
      <c r="E435" t="s">
        <v>21</v>
      </c>
    </row>
    <row r="436" spans="1:5" x14ac:dyDescent="0.2">
      <c r="A436" t="s">
        <v>723</v>
      </c>
      <c r="B436">
        <v>624</v>
      </c>
      <c r="C436" t="s">
        <v>945</v>
      </c>
      <c r="D436">
        <f>196313</f>
        <v>196313</v>
      </c>
      <c r="E436" t="s">
        <v>724</v>
      </c>
    </row>
    <row r="437" spans="1:5" x14ac:dyDescent="0.2">
      <c r="A437" t="s">
        <v>725</v>
      </c>
      <c r="B437">
        <v>624</v>
      </c>
      <c r="C437" t="s">
        <v>947</v>
      </c>
      <c r="D437">
        <f>153728</f>
        <v>153728</v>
      </c>
      <c r="E437" t="s">
        <v>726</v>
      </c>
    </row>
    <row r="438" spans="1:5" x14ac:dyDescent="0.2">
      <c r="A438" t="s">
        <v>727</v>
      </c>
      <c r="B438">
        <v>6290</v>
      </c>
      <c r="C438" t="s">
        <v>945</v>
      </c>
      <c r="D438">
        <f>337879</f>
        <v>337879</v>
      </c>
      <c r="E438" t="s">
        <v>657</v>
      </c>
    </row>
    <row r="439" spans="1:5" x14ac:dyDescent="0.2">
      <c r="A439" t="s">
        <v>728</v>
      </c>
      <c r="B439">
        <v>6290</v>
      </c>
      <c r="C439" t="s">
        <v>946</v>
      </c>
      <c r="D439">
        <f>6003660</f>
        <v>6003660</v>
      </c>
      <c r="E439" t="s">
        <v>729</v>
      </c>
    </row>
    <row r="440" spans="1:5" x14ac:dyDescent="0.2">
      <c r="A440" t="s">
        <v>730</v>
      </c>
      <c r="B440">
        <v>6290</v>
      </c>
      <c r="C440" t="s">
        <v>947</v>
      </c>
      <c r="D440">
        <f>416346</f>
        <v>416346</v>
      </c>
      <c r="E440" t="s">
        <v>731</v>
      </c>
    </row>
    <row r="441" spans="1:5" x14ac:dyDescent="0.2">
      <c r="A441" t="s">
        <v>732</v>
      </c>
      <c r="B441">
        <v>63</v>
      </c>
      <c r="C441" t="s">
        <v>945</v>
      </c>
      <c r="D441">
        <f>189952</f>
        <v>189952</v>
      </c>
      <c r="E441" t="s">
        <v>733</v>
      </c>
    </row>
    <row r="442" spans="1:5" x14ac:dyDescent="0.2">
      <c r="A442" t="s">
        <v>734</v>
      </c>
      <c r="B442">
        <v>63</v>
      </c>
      <c r="C442" t="s">
        <v>946</v>
      </c>
      <c r="D442">
        <f>176362</f>
        <v>176362</v>
      </c>
      <c r="E442" t="s">
        <v>47</v>
      </c>
    </row>
    <row r="443" spans="1:5" x14ac:dyDescent="0.2">
      <c r="A443" t="s">
        <v>735</v>
      </c>
      <c r="B443">
        <v>63</v>
      </c>
      <c r="C443" t="s">
        <v>947</v>
      </c>
      <c r="D443">
        <f>173695</f>
        <v>173695</v>
      </c>
      <c r="E443" t="s">
        <v>736</v>
      </c>
    </row>
    <row r="444" spans="1:5" x14ac:dyDescent="0.2">
      <c r="A444" t="s">
        <v>737</v>
      </c>
      <c r="B444">
        <v>6302</v>
      </c>
      <c r="C444" t="s">
        <v>945</v>
      </c>
      <c r="D444">
        <f>344033</f>
        <v>344033</v>
      </c>
      <c r="E444" t="s">
        <v>738</v>
      </c>
    </row>
    <row r="445" spans="1:5" x14ac:dyDescent="0.2">
      <c r="A445" t="s">
        <v>739</v>
      </c>
      <c r="B445">
        <v>6302</v>
      </c>
      <c r="C445" t="s">
        <v>947</v>
      </c>
      <c r="D445">
        <f>416325</f>
        <v>416325</v>
      </c>
      <c r="E445" t="s">
        <v>740</v>
      </c>
    </row>
    <row r="446" spans="1:5" x14ac:dyDescent="0.2">
      <c r="A446" t="s">
        <v>741</v>
      </c>
      <c r="B446">
        <v>6313</v>
      </c>
      <c r="C446" t="s">
        <v>945</v>
      </c>
      <c r="D446">
        <f>344112</f>
        <v>344112</v>
      </c>
      <c r="E446" t="s">
        <v>742</v>
      </c>
    </row>
    <row r="447" spans="1:5" x14ac:dyDescent="0.2">
      <c r="A447" t="s">
        <v>743</v>
      </c>
      <c r="B447">
        <v>6313</v>
      </c>
      <c r="C447" t="s">
        <v>946</v>
      </c>
      <c r="D447">
        <f>6003420</f>
        <v>6003420</v>
      </c>
      <c r="E447" t="s">
        <v>744</v>
      </c>
    </row>
    <row r="448" spans="1:5" x14ac:dyDescent="0.2">
      <c r="A448" t="s">
        <v>745</v>
      </c>
      <c r="B448">
        <v>6313</v>
      </c>
      <c r="C448" t="s">
        <v>947</v>
      </c>
      <c r="D448">
        <f>416473</f>
        <v>416473</v>
      </c>
      <c r="E448" t="s">
        <v>746</v>
      </c>
    </row>
    <row r="449" spans="1:5" x14ac:dyDescent="0.2">
      <c r="A449" t="s">
        <v>747</v>
      </c>
      <c r="B449">
        <v>636</v>
      </c>
      <c r="C449" t="s">
        <v>945</v>
      </c>
      <c r="D449">
        <f>196348</f>
        <v>196348</v>
      </c>
      <c r="E449" t="s">
        <v>748</v>
      </c>
    </row>
    <row r="450" spans="1:5" x14ac:dyDescent="0.2">
      <c r="A450" t="s">
        <v>749</v>
      </c>
      <c r="B450">
        <v>636</v>
      </c>
      <c r="C450" t="s">
        <v>946</v>
      </c>
      <c r="D450">
        <f>318370</f>
        <v>318370</v>
      </c>
      <c r="E450" t="s">
        <v>198</v>
      </c>
    </row>
    <row r="451" spans="1:5" x14ac:dyDescent="0.2">
      <c r="A451" t="s">
        <v>750</v>
      </c>
      <c r="B451">
        <v>647</v>
      </c>
      <c r="C451" t="s">
        <v>945</v>
      </c>
      <c r="D451">
        <f>198143</f>
        <v>198143</v>
      </c>
      <c r="E451" t="s">
        <v>751</v>
      </c>
    </row>
    <row r="452" spans="1:5" x14ac:dyDescent="0.2">
      <c r="A452" t="s">
        <v>752</v>
      </c>
      <c r="B452">
        <v>647</v>
      </c>
      <c r="C452" t="s">
        <v>946</v>
      </c>
      <c r="D452">
        <f>308237</f>
        <v>308237</v>
      </c>
      <c r="E452" t="s">
        <v>234</v>
      </c>
    </row>
    <row r="453" spans="1:5" x14ac:dyDescent="0.2">
      <c r="A453" t="s">
        <v>753</v>
      </c>
      <c r="B453">
        <v>647</v>
      </c>
      <c r="C453" t="s">
        <v>947</v>
      </c>
      <c r="D453">
        <f>305058</f>
        <v>305058</v>
      </c>
      <c r="E453" t="s">
        <v>212</v>
      </c>
    </row>
    <row r="454" spans="1:5" x14ac:dyDescent="0.2">
      <c r="A454" t="s">
        <v>754</v>
      </c>
      <c r="B454">
        <v>649</v>
      </c>
      <c r="C454" t="s">
        <v>945</v>
      </c>
      <c r="D454">
        <f>197037</f>
        <v>197037</v>
      </c>
      <c r="E454" t="s">
        <v>247</v>
      </c>
    </row>
    <row r="455" spans="1:5" x14ac:dyDescent="0.2">
      <c r="A455" t="s">
        <v>755</v>
      </c>
      <c r="B455">
        <v>649</v>
      </c>
      <c r="C455" t="s">
        <v>946</v>
      </c>
      <c r="D455">
        <f>308291</f>
        <v>308291</v>
      </c>
      <c r="E455" t="s">
        <v>490</v>
      </c>
    </row>
    <row r="456" spans="1:5" x14ac:dyDescent="0.2">
      <c r="A456" t="s">
        <v>756</v>
      </c>
      <c r="B456">
        <v>649</v>
      </c>
      <c r="C456" t="s">
        <v>947</v>
      </c>
      <c r="D456">
        <f>300023</f>
        <v>300023</v>
      </c>
      <c r="E456" t="s">
        <v>88</v>
      </c>
    </row>
    <row r="457" spans="1:5" x14ac:dyDescent="0.2">
      <c r="A457" t="s">
        <v>757</v>
      </c>
      <c r="B457">
        <v>650</v>
      </c>
      <c r="C457" t="s">
        <v>945</v>
      </c>
      <c r="D457">
        <f>197001</f>
        <v>197001</v>
      </c>
      <c r="E457" t="s">
        <v>297</v>
      </c>
    </row>
    <row r="458" spans="1:5" x14ac:dyDescent="0.2">
      <c r="A458" t="s">
        <v>758</v>
      </c>
      <c r="B458">
        <v>650</v>
      </c>
      <c r="C458" t="s">
        <v>947</v>
      </c>
      <c r="D458">
        <f>150053</f>
        <v>150053</v>
      </c>
      <c r="E458" t="s">
        <v>27</v>
      </c>
    </row>
    <row r="459" spans="1:5" x14ac:dyDescent="0.2">
      <c r="A459" t="s">
        <v>759</v>
      </c>
      <c r="B459">
        <v>654</v>
      </c>
      <c r="C459" t="s">
        <v>945</v>
      </c>
      <c r="D459">
        <f>198206</f>
        <v>198206</v>
      </c>
      <c r="E459" t="s">
        <v>576</v>
      </c>
    </row>
    <row r="460" spans="1:5" x14ac:dyDescent="0.2">
      <c r="A460" t="s">
        <v>760</v>
      </c>
      <c r="B460">
        <v>654</v>
      </c>
      <c r="C460" t="s">
        <v>946</v>
      </c>
      <c r="D460">
        <f>308233</f>
        <v>308233</v>
      </c>
      <c r="E460" t="s">
        <v>234</v>
      </c>
    </row>
    <row r="461" spans="1:5" x14ac:dyDescent="0.2">
      <c r="A461" t="s">
        <v>761</v>
      </c>
      <c r="B461">
        <v>654</v>
      </c>
      <c r="C461" t="s">
        <v>947</v>
      </c>
      <c r="D461">
        <f>150198</f>
        <v>150198</v>
      </c>
      <c r="E461" t="s">
        <v>579</v>
      </c>
    </row>
    <row r="462" spans="1:5" x14ac:dyDescent="0.2">
      <c r="A462" t="s">
        <v>762</v>
      </c>
      <c r="B462">
        <v>656</v>
      </c>
      <c r="C462" t="s">
        <v>946</v>
      </c>
      <c r="D462">
        <f>308984</f>
        <v>308984</v>
      </c>
      <c r="E462" t="s">
        <v>763</v>
      </c>
    </row>
    <row r="463" spans="1:5" x14ac:dyDescent="0.2">
      <c r="A463" t="s">
        <v>764</v>
      </c>
      <c r="B463">
        <v>656</v>
      </c>
      <c r="C463" t="s">
        <v>947</v>
      </c>
      <c r="D463">
        <f>305379</f>
        <v>305379</v>
      </c>
      <c r="E463" t="s">
        <v>765</v>
      </c>
    </row>
    <row r="464" spans="1:5" x14ac:dyDescent="0.2">
      <c r="A464" t="s">
        <v>766</v>
      </c>
      <c r="B464">
        <v>6565</v>
      </c>
      <c r="C464" t="s">
        <v>945</v>
      </c>
      <c r="D464">
        <f>345326</f>
        <v>345326</v>
      </c>
      <c r="E464" t="s">
        <v>767</v>
      </c>
    </row>
    <row r="465" spans="1:5" x14ac:dyDescent="0.2">
      <c r="A465" t="s">
        <v>768</v>
      </c>
      <c r="B465">
        <v>6565</v>
      </c>
      <c r="C465" t="s">
        <v>946</v>
      </c>
      <c r="D465">
        <f>6003830</f>
        <v>6003830</v>
      </c>
      <c r="E465" t="s">
        <v>769</v>
      </c>
    </row>
    <row r="466" spans="1:5" x14ac:dyDescent="0.2">
      <c r="A466" t="s">
        <v>770</v>
      </c>
      <c r="B466">
        <v>6565</v>
      </c>
      <c r="C466" t="s">
        <v>947</v>
      </c>
      <c r="D466">
        <f>420045</f>
        <v>420045</v>
      </c>
      <c r="E466" t="s">
        <v>771</v>
      </c>
    </row>
    <row r="467" spans="1:5" x14ac:dyDescent="0.2">
      <c r="A467" t="s">
        <v>772</v>
      </c>
      <c r="B467">
        <v>657</v>
      </c>
      <c r="C467" t="s">
        <v>945</v>
      </c>
      <c r="D467">
        <f>144831</f>
        <v>144831</v>
      </c>
      <c r="E467" t="s">
        <v>585</v>
      </c>
    </row>
    <row r="468" spans="1:5" x14ac:dyDescent="0.2">
      <c r="A468" t="s">
        <v>773</v>
      </c>
      <c r="B468">
        <v>657</v>
      </c>
      <c r="C468" t="s">
        <v>946</v>
      </c>
      <c r="D468">
        <f>309710</f>
        <v>309710</v>
      </c>
      <c r="E468" t="s">
        <v>774</v>
      </c>
    </row>
    <row r="469" spans="1:5" x14ac:dyDescent="0.2">
      <c r="A469" t="s">
        <v>775</v>
      </c>
      <c r="B469">
        <v>657</v>
      </c>
      <c r="C469" t="s">
        <v>947</v>
      </c>
      <c r="D469">
        <f>305644</f>
        <v>305644</v>
      </c>
      <c r="E469" t="s">
        <v>776</v>
      </c>
    </row>
    <row r="470" spans="1:5" x14ac:dyDescent="0.2">
      <c r="A470" t="s">
        <v>777</v>
      </c>
      <c r="B470">
        <v>659</v>
      </c>
      <c r="C470" t="s">
        <v>945</v>
      </c>
      <c r="D470">
        <f>199003</f>
        <v>199003</v>
      </c>
      <c r="E470" t="s">
        <v>778</v>
      </c>
    </row>
    <row r="471" spans="1:5" x14ac:dyDescent="0.2">
      <c r="A471" t="s">
        <v>779</v>
      </c>
      <c r="B471">
        <v>659</v>
      </c>
      <c r="C471" t="s">
        <v>946</v>
      </c>
      <c r="D471">
        <f>309609</f>
        <v>309609</v>
      </c>
      <c r="E471" t="s">
        <v>314</v>
      </c>
    </row>
    <row r="472" spans="1:5" x14ac:dyDescent="0.2">
      <c r="A472" t="s">
        <v>780</v>
      </c>
      <c r="B472">
        <v>659</v>
      </c>
      <c r="C472" t="s">
        <v>947</v>
      </c>
      <c r="D472">
        <f>305520</f>
        <v>305520</v>
      </c>
      <c r="E472" t="s">
        <v>781</v>
      </c>
    </row>
    <row r="473" spans="1:5" x14ac:dyDescent="0.2">
      <c r="A473" t="s">
        <v>782</v>
      </c>
      <c r="B473">
        <v>6665</v>
      </c>
      <c r="C473" t="s">
        <v>945</v>
      </c>
      <c r="D473">
        <f>345948</f>
        <v>345948</v>
      </c>
      <c r="E473" t="s">
        <v>783</v>
      </c>
    </row>
    <row r="474" spans="1:5" x14ac:dyDescent="0.2">
      <c r="A474" t="s">
        <v>784</v>
      </c>
      <c r="B474">
        <v>6665</v>
      </c>
      <c r="C474" t="s">
        <v>946</v>
      </c>
      <c r="D474">
        <f>6004018</f>
        <v>6004018</v>
      </c>
      <c r="E474" t="s">
        <v>785</v>
      </c>
    </row>
    <row r="475" spans="1:5" x14ac:dyDescent="0.2">
      <c r="A475" t="s">
        <v>786</v>
      </c>
      <c r="B475">
        <v>6665</v>
      </c>
      <c r="C475" t="s">
        <v>947</v>
      </c>
      <c r="D475">
        <f>6000086</f>
        <v>6000086</v>
      </c>
      <c r="E475" t="s">
        <v>787</v>
      </c>
    </row>
    <row r="476" spans="1:5" x14ac:dyDescent="0.2">
      <c r="A476" t="s">
        <v>788</v>
      </c>
      <c r="B476">
        <v>6675</v>
      </c>
      <c r="C476" t="s">
        <v>945</v>
      </c>
      <c r="D476">
        <f>417236</f>
        <v>417236</v>
      </c>
      <c r="E476" t="s">
        <v>789</v>
      </c>
    </row>
    <row r="477" spans="1:5" x14ac:dyDescent="0.2">
      <c r="A477" t="s">
        <v>790</v>
      </c>
      <c r="B477">
        <v>6675</v>
      </c>
      <c r="C477" t="s">
        <v>946</v>
      </c>
      <c r="D477">
        <f>6004234</f>
        <v>6004234</v>
      </c>
      <c r="E477" t="s">
        <v>791</v>
      </c>
    </row>
    <row r="478" spans="1:5" x14ac:dyDescent="0.2">
      <c r="A478" t="s">
        <v>792</v>
      </c>
      <c r="B478">
        <v>6675</v>
      </c>
      <c r="C478" t="s">
        <v>947</v>
      </c>
      <c r="D478">
        <f>6002536</f>
        <v>6002536</v>
      </c>
      <c r="E478" t="s">
        <v>793</v>
      </c>
    </row>
    <row r="479" spans="1:5" x14ac:dyDescent="0.2">
      <c r="A479" t="s">
        <v>794</v>
      </c>
      <c r="B479">
        <v>6686</v>
      </c>
      <c r="C479" t="s">
        <v>945</v>
      </c>
      <c r="D479">
        <f>420061</f>
        <v>420061</v>
      </c>
      <c r="E479" t="s">
        <v>795</v>
      </c>
    </row>
    <row r="480" spans="1:5" x14ac:dyDescent="0.2">
      <c r="A480" t="s">
        <v>796</v>
      </c>
      <c r="B480">
        <v>6686</v>
      </c>
      <c r="C480" t="s">
        <v>946</v>
      </c>
      <c r="D480">
        <f>6004137</f>
        <v>6004137</v>
      </c>
      <c r="E480" t="s">
        <v>797</v>
      </c>
    </row>
    <row r="481" spans="1:5" x14ac:dyDescent="0.2">
      <c r="A481" t="s">
        <v>798</v>
      </c>
      <c r="B481">
        <v>6686</v>
      </c>
      <c r="C481" t="s">
        <v>947</v>
      </c>
      <c r="D481">
        <f>6002680</f>
        <v>6002680</v>
      </c>
      <c r="E481" t="s">
        <v>799</v>
      </c>
    </row>
    <row r="482" spans="1:5" x14ac:dyDescent="0.2">
      <c r="A482" t="s">
        <v>800</v>
      </c>
      <c r="B482">
        <v>671</v>
      </c>
      <c r="C482" t="s">
        <v>947</v>
      </c>
      <c r="D482">
        <f>150987</f>
        <v>150987</v>
      </c>
      <c r="E482" t="s">
        <v>801</v>
      </c>
    </row>
    <row r="483" spans="1:5" x14ac:dyDescent="0.2">
      <c r="A483" t="s">
        <v>802</v>
      </c>
      <c r="B483">
        <v>6892</v>
      </c>
      <c r="C483" t="s">
        <v>945</v>
      </c>
      <c r="D483">
        <f>417043</f>
        <v>417043</v>
      </c>
      <c r="E483" t="s">
        <v>803</v>
      </c>
    </row>
    <row r="484" spans="1:5" x14ac:dyDescent="0.2">
      <c r="A484" t="s">
        <v>804</v>
      </c>
      <c r="B484">
        <v>6892</v>
      </c>
      <c r="C484" t="s">
        <v>946</v>
      </c>
      <c r="D484">
        <f>6004257</f>
        <v>6004257</v>
      </c>
      <c r="E484" t="s">
        <v>805</v>
      </c>
    </row>
    <row r="485" spans="1:5" x14ac:dyDescent="0.2">
      <c r="A485" t="s">
        <v>806</v>
      </c>
      <c r="B485">
        <v>6892</v>
      </c>
      <c r="C485" t="s">
        <v>947</v>
      </c>
      <c r="D485">
        <f>6002831</f>
        <v>6002831</v>
      </c>
      <c r="E485" t="s">
        <v>807</v>
      </c>
    </row>
    <row r="486" spans="1:5" x14ac:dyDescent="0.2">
      <c r="A486" t="s">
        <v>808</v>
      </c>
      <c r="B486">
        <v>6907</v>
      </c>
      <c r="C486" t="s">
        <v>945</v>
      </c>
      <c r="D486">
        <f>6000875</f>
        <v>6000875</v>
      </c>
      <c r="E486" t="s">
        <v>809</v>
      </c>
    </row>
    <row r="487" spans="1:5" x14ac:dyDescent="0.2">
      <c r="A487" t="s">
        <v>810</v>
      </c>
      <c r="B487">
        <v>6907</v>
      </c>
      <c r="C487" t="s">
        <v>946</v>
      </c>
      <c r="D487">
        <f>6004303</f>
        <v>6004303</v>
      </c>
      <c r="E487" t="s">
        <v>811</v>
      </c>
    </row>
    <row r="488" spans="1:5" x14ac:dyDescent="0.2">
      <c r="A488" t="s">
        <v>812</v>
      </c>
      <c r="B488">
        <v>6907</v>
      </c>
      <c r="C488" t="s">
        <v>946</v>
      </c>
      <c r="D488">
        <f>6004302</f>
        <v>6004302</v>
      </c>
      <c r="E488" t="s">
        <v>811</v>
      </c>
    </row>
    <row r="489" spans="1:5" x14ac:dyDescent="0.2">
      <c r="A489" t="s">
        <v>813</v>
      </c>
      <c r="B489">
        <v>6907</v>
      </c>
      <c r="C489" t="s">
        <v>947</v>
      </c>
      <c r="D489">
        <f>6002923</f>
        <v>6002923</v>
      </c>
      <c r="E489" t="s">
        <v>814</v>
      </c>
    </row>
    <row r="490" spans="1:5" x14ac:dyDescent="0.2">
      <c r="A490" t="s">
        <v>815</v>
      </c>
      <c r="B490">
        <v>70</v>
      </c>
      <c r="C490" t="s">
        <v>945</v>
      </c>
      <c r="D490">
        <f>178711</f>
        <v>178711</v>
      </c>
      <c r="E490" t="s">
        <v>816</v>
      </c>
    </row>
    <row r="491" spans="1:5" x14ac:dyDescent="0.2">
      <c r="A491" t="s">
        <v>817</v>
      </c>
      <c r="B491">
        <v>70</v>
      </c>
      <c r="C491" t="s">
        <v>946</v>
      </c>
      <c r="D491">
        <f>180022</f>
        <v>180022</v>
      </c>
      <c r="E491" t="s">
        <v>818</v>
      </c>
    </row>
    <row r="492" spans="1:5" x14ac:dyDescent="0.2">
      <c r="A492" t="s">
        <v>819</v>
      </c>
      <c r="B492">
        <v>70</v>
      </c>
      <c r="C492" t="s">
        <v>947</v>
      </c>
      <c r="D492">
        <f>146031</f>
        <v>146031</v>
      </c>
      <c r="E492" t="s">
        <v>7</v>
      </c>
    </row>
    <row r="493" spans="1:5" x14ac:dyDescent="0.2">
      <c r="A493" t="s">
        <v>820</v>
      </c>
      <c r="B493">
        <v>716</v>
      </c>
      <c r="C493" t="s">
        <v>945</v>
      </c>
      <c r="D493">
        <f>198257</f>
        <v>198257</v>
      </c>
      <c r="E493" t="s">
        <v>821</v>
      </c>
    </row>
    <row r="494" spans="1:5" x14ac:dyDescent="0.2">
      <c r="A494" t="s">
        <v>822</v>
      </c>
      <c r="B494">
        <v>716</v>
      </c>
      <c r="C494" t="s">
        <v>946</v>
      </c>
      <c r="D494">
        <f>309234</f>
        <v>309234</v>
      </c>
      <c r="E494" t="s">
        <v>432</v>
      </c>
    </row>
    <row r="495" spans="1:5" x14ac:dyDescent="0.2">
      <c r="A495" t="s">
        <v>823</v>
      </c>
      <c r="B495">
        <v>716</v>
      </c>
      <c r="C495" t="s">
        <v>947</v>
      </c>
      <c r="D495">
        <f>141152</f>
        <v>141152</v>
      </c>
      <c r="E495" t="s">
        <v>824</v>
      </c>
    </row>
    <row r="496" spans="1:5" x14ac:dyDescent="0.2">
      <c r="A496" t="s">
        <v>825</v>
      </c>
      <c r="B496">
        <v>72</v>
      </c>
      <c r="C496" t="s">
        <v>946</v>
      </c>
      <c r="D496">
        <f>177514</f>
        <v>177514</v>
      </c>
      <c r="E496" t="s">
        <v>826</v>
      </c>
    </row>
    <row r="497" spans="1:5" x14ac:dyDescent="0.2">
      <c r="A497" t="s">
        <v>827</v>
      </c>
      <c r="B497">
        <v>72</v>
      </c>
      <c r="C497" t="s">
        <v>947</v>
      </c>
      <c r="D497">
        <f>257399</f>
        <v>257399</v>
      </c>
      <c r="E497" t="s">
        <v>828</v>
      </c>
    </row>
    <row r="498" spans="1:5" x14ac:dyDescent="0.2">
      <c r="A498" t="s">
        <v>829</v>
      </c>
      <c r="B498">
        <v>724</v>
      </c>
      <c r="C498" t="s">
        <v>945</v>
      </c>
      <c r="D498">
        <f>198323</f>
        <v>198323</v>
      </c>
      <c r="E498" t="s">
        <v>830</v>
      </c>
    </row>
    <row r="499" spans="1:5" x14ac:dyDescent="0.2">
      <c r="A499" t="s">
        <v>831</v>
      </c>
      <c r="B499">
        <v>724</v>
      </c>
      <c r="C499" t="s">
        <v>946</v>
      </c>
      <c r="D499">
        <f>309797</f>
        <v>309797</v>
      </c>
      <c r="E499" t="s">
        <v>832</v>
      </c>
    </row>
    <row r="500" spans="1:5" x14ac:dyDescent="0.2">
      <c r="A500" t="s">
        <v>833</v>
      </c>
      <c r="B500">
        <v>724</v>
      </c>
      <c r="C500" t="s">
        <v>947</v>
      </c>
      <c r="D500">
        <f>151015</f>
        <v>151015</v>
      </c>
      <c r="E500" t="s">
        <v>834</v>
      </c>
    </row>
    <row r="501" spans="1:5" x14ac:dyDescent="0.2">
      <c r="A501" t="s">
        <v>835</v>
      </c>
      <c r="B501">
        <v>728</v>
      </c>
      <c r="C501" t="s">
        <v>945</v>
      </c>
      <c r="D501">
        <f>199008</f>
        <v>199008</v>
      </c>
      <c r="E501" t="s">
        <v>778</v>
      </c>
    </row>
    <row r="502" spans="1:5" x14ac:dyDescent="0.2">
      <c r="A502" t="s">
        <v>836</v>
      </c>
      <c r="B502">
        <v>728</v>
      </c>
      <c r="C502" t="s">
        <v>946</v>
      </c>
      <c r="D502">
        <f>309461</f>
        <v>309461</v>
      </c>
      <c r="E502" t="s">
        <v>837</v>
      </c>
    </row>
    <row r="503" spans="1:5" x14ac:dyDescent="0.2">
      <c r="A503" t="s">
        <v>838</v>
      </c>
      <c r="B503">
        <v>728</v>
      </c>
      <c r="C503" t="s">
        <v>947</v>
      </c>
      <c r="D503">
        <f>305394</f>
        <v>305394</v>
      </c>
      <c r="E503" t="s">
        <v>765</v>
      </c>
    </row>
    <row r="504" spans="1:5" x14ac:dyDescent="0.2">
      <c r="A504" t="s">
        <v>839</v>
      </c>
      <c r="B504">
        <v>729</v>
      </c>
      <c r="C504" t="s">
        <v>945</v>
      </c>
      <c r="D504">
        <f>198863</f>
        <v>198863</v>
      </c>
      <c r="E504" t="s">
        <v>840</v>
      </c>
    </row>
    <row r="505" spans="1:5" x14ac:dyDescent="0.2">
      <c r="A505" t="s">
        <v>841</v>
      </c>
      <c r="B505">
        <v>729</v>
      </c>
      <c r="C505" t="s">
        <v>946</v>
      </c>
      <c r="D505">
        <f>309333</f>
        <v>309333</v>
      </c>
      <c r="E505" t="s">
        <v>842</v>
      </c>
    </row>
    <row r="506" spans="1:5" x14ac:dyDescent="0.2">
      <c r="A506" t="s">
        <v>843</v>
      </c>
      <c r="B506">
        <v>729</v>
      </c>
      <c r="C506" t="s">
        <v>947</v>
      </c>
      <c r="D506">
        <f>305292</f>
        <v>305292</v>
      </c>
      <c r="E506" t="s">
        <v>844</v>
      </c>
    </row>
    <row r="507" spans="1:5" x14ac:dyDescent="0.2">
      <c r="A507" t="s">
        <v>845</v>
      </c>
      <c r="B507">
        <v>730</v>
      </c>
      <c r="C507" t="s">
        <v>945</v>
      </c>
      <c r="D507">
        <f>199019</f>
        <v>199019</v>
      </c>
      <c r="E507" t="s">
        <v>778</v>
      </c>
    </row>
    <row r="508" spans="1:5" x14ac:dyDescent="0.2">
      <c r="A508" t="s">
        <v>846</v>
      </c>
      <c r="B508">
        <v>730</v>
      </c>
      <c r="C508" t="s">
        <v>946</v>
      </c>
      <c r="D508">
        <f>309669</f>
        <v>309669</v>
      </c>
      <c r="E508" t="s">
        <v>847</v>
      </c>
    </row>
    <row r="509" spans="1:5" x14ac:dyDescent="0.2">
      <c r="A509" t="s">
        <v>848</v>
      </c>
      <c r="B509">
        <v>730</v>
      </c>
      <c r="C509" t="s">
        <v>947</v>
      </c>
      <c r="D509">
        <f>305471</f>
        <v>305471</v>
      </c>
      <c r="E509" t="s">
        <v>849</v>
      </c>
    </row>
    <row r="510" spans="1:5" x14ac:dyDescent="0.2">
      <c r="A510" t="s">
        <v>850</v>
      </c>
      <c r="B510">
        <v>741</v>
      </c>
      <c r="C510" t="s">
        <v>945</v>
      </c>
      <c r="D510">
        <f>199089</f>
        <v>199089</v>
      </c>
      <c r="E510" t="s">
        <v>851</v>
      </c>
    </row>
    <row r="511" spans="1:5" x14ac:dyDescent="0.2">
      <c r="A511" t="s">
        <v>852</v>
      </c>
      <c r="B511">
        <v>741</v>
      </c>
      <c r="C511" t="s">
        <v>946</v>
      </c>
      <c r="D511">
        <f>309786</f>
        <v>309786</v>
      </c>
      <c r="E511" t="s">
        <v>832</v>
      </c>
    </row>
    <row r="512" spans="1:5" x14ac:dyDescent="0.2">
      <c r="A512" t="s">
        <v>853</v>
      </c>
      <c r="B512">
        <v>741</v>
      </c>
      <c r="C512" t="s">
        <v>947</v>
      </c>
      <c r="D512">
        <f>305667</f>
        <v>305667</v>
      </c>
      <c r="E512" t="s">
        <v>854</v>
      </c>
    </row>
    <row r="513" spans="1:5" x14ac:dyDescent="0.2">
      <c r="A513" t="s">
        <v>855</v>
      </c>
      <c r="B513">
        <v>752</v>
      </c>
      <c r="C513" t="s">
        <v>945</v>
      </c>
      <c r="D513">
        <f>199105</f>
        <v>199105</v>
      </c>
      <c r="E513" t="s">
        <v>851</v>
      </c>
    </row>
    <row r="514" spans="1:5" x14ac:dyDescent="0.2">
      <c r="A514" t="s">
        <v>856</v>
      </c>
      <c r="B514">
        <v>752</v>
      </c>
      <c r="C514" t="s">
        <v>947</v>
      </c>
      <c r="D514">
        <f>305629</f>
        <v>305629</v>
      </c>
      <c r="E514" t="s">
        <v>117</v>
      </c>
    </row>
    <row r="515" spans="1:5" x14ac:dyDescent="0.2">
      <c r="A515" t="s">
        <v>857</v>
      </c>
      <c r="B515">
        <v>758</v>
      </c>
      <c r="C515" t="s">
        <v>945</v>
      </c>
      <c r="D515">
        <f>199093</f>
        <v>199093</v>
      </c>
      <c r="E515" t="s">
        <v>851</v>
      </c>
    </row>
    <row r="516" spans="1:5" x14ac:dyDescent="0.2">
      <c r="A516" t="s">
        <v>858</v>
      </c>
      <c r="B516">
        <v>758</v>
      </c>
      <c r="C516" t="s">
        <v>946</v>
      </c>
      <c r="D516">
        <f>309780</f>
        <v>309780</v>
      </c>
      <c r="E516" t="s">
        <v>832</v>
      </c>
    </row>
    <row r="517" spans="1:5" x14ac:dyDescent="0.2">
      <c r="A517" t="s">
        <v>859</v>
      </c>
      <c r="B517">
        <v>758</v>
      </c>
      <c r="C517" t="s">
        <v>947</v>
      </c>
      <c r="D517">
        <f>305702</f>
        <v>305702</v>
      </c>
      <c r="E517" t="s">
        <v>854</v>
      </c>
    </row>
    <row r="518" spans="1:5" x14ac:dyDescent="0.2">
      <c r="A518" t="s">
        <v>860</v>
      </c>
      <c r="B518">
        <v>76</v>
      </c>
      <c r="C518" t="s">
        <v>946</v>
      </c>
      <c r="D518">
        <f>308058</f>
        <v>308058</v>
      </c>
      <c r="E518" t="s">
        <v>861</v>
      </c>
    </row>
    <row r="519" spans="1:5" x14ac:dyDescent="0.2">
      <c r="A519" t="s">
        <v>862</v>
      </c>
      <c r="B519">
        <v>76</v>
      </c>
      <c r="C519" t="s">
        <v>947</v>
      </c>
      <c r="D519">
        <f>146032</f>
        <v>146032</v>
      </c>
      <c r="E519" t="s">
        <v>7</v>
      </c>
    </row>
    <row r="520" spans="1:5" x14ac:dyDescent="0.2">
      <c r="A520" t="s">
        <v>863</v>
      </c>
      <c r="B520">
        <v>765</v>
      </c>
      <c r="C520" t="s">
        <v>945</v>
      </c>
      <c r="D520">
        <f>245010</f>
        <v>245010</v>
      </c>
      <c r="E520" t="s">
        <v>864</v>
      </c>
    </row>
    <row r="521" spans="1:5" x14ac:dyDescent="0.2">
      <c r="A521" t="s">
        <v>865</v>
      </c>
      <c r="B521">
        <v>765</v>
      </c>
      <c r="C521" t="s">
        <v>946</v>
      </c>
      <c r="D521">
        <f>309718</f>
        <v>309718</v>
      </c>
      <c r="E521" t="s">
        <v>866</v>
      </c>
    </row>
    <row r="522" spans="1:5" x14ac:dyDescent="0.2">
      <c r="A522" t="s">
        <v>867</v>
      </c>
      <c r="B522">
        <v>765</v>
      </c>
      <c r="C522" t="s">
        <v>947</v>
      </c>
      <c r="D522">
        <f>305566</f>
        <v>305566</v>
      </c>
      <c r="E522" t="s">
        <v>123</v>
      </c>
    </row>
    <row r="523" spans="1:5" x14ac:dyDescent="0.2">
      <c r="A523" t="s">
        <v>868</v>
      </c>
      <c r="B523">
        <v>769</v>
      </c>
      <c r="C523" t="s">
        <v>945</v>
      </c>
      <c r="D523">
        <f>245127</f>
        <v>245127</v>
      </c>
      <c r="E523" t="s">
        <v>869</v>
      </c>
    </row>
    <row r="524" spans="1:5" x14ac:dyDescent="0.2">
      <c r="A524" t="s">
        <v>870</v>
      </c>
      <c r="B524">
        <v>769</v>
      </c>
      <c r="C524" t="s">
        <v>947</v>
      </c>
      <c r="D524">
        <f>176547</f>
        <v>176547</v>
      </c>
      <c r="E524" t="s">
        <v>612</v>
      </c>
    </row>
    <row r="525" spans="1:5" x14ac:dyDescent="0.2">
      <c r="A525" t="s">
        <v>871</v>
      </c>
      <c r="B525">
        <v>8</v>
      </c>
      <c r="C525" t="s">
        <v>945</v>
      </c>
      <c r="D525">
        <f>188007</f>
        <v>188007</v>
      </c>
      <c r="E525" t="s">
        <v>210</v>
      </c>
    </row>
    <row r="526" spans="1:5" x14ac:dyDescent="0.2">
      <c r="A526" t="s">
        <v>872</v>
      </c>
      <c r="B526">
        <v>8</v>
      </c>
      <c r="C526" t="s">
        <v>946</v>
      </c>
      <c r="D526">
        <f>305489</f>
        <v>305489</v>
      </c>
      <c r="E526" t="s">
        <v>492</v>
      </c>
    </row>
    <row r="527" spans="1:5" x14ac:dyDescent="0.2">
      <c r="A527" t="s">
        <v>873</v>
      </c>
      <c r="B527">
        <v>8</v>
      </c>
      <c r="C527" t="s">
        <v>947</v>
      </c>
      <c r="D527">
        <f>182322</f>
        <v>182322</v>
      </c>
      <c r="E527" t="s">
        <v>214</v>
      </c>
    </row>
    <row r="528" spans="1:5" x14ac:dyDescent="0.2">
      <c r="A528" t="s">
        <v>874</v>
      </c>
      <c r="B528">
        <v>87</v>
      </c>
      <c r="C528" t="s">
        <v>946</v>
      </c>
      <c r="D528">
        <f>307954</f>
        <v>307954</v>
      </c>
      <c r="E528" t="s">
        <v>875</v>
      </c>
    </row>
    <row r="529" spans="1:5" x14ac:dyDescent="0.2">
      <c r="A529" t="s">
        <v>876</v>
      </c>
      <c r="B529">
        <v>87</v>
      </c>
      <c r="C529" t="s">
        <v>947</v>
      </c>
      <c r="D529">
        <f>257609</f>
        <v>257609</v>
      </c>
      <c r="E529" t="s">
        <v>877</v>
      </c>
    </row>
    <row r="530" spans="1:5" x14ac:dyDescent="0.2">
      <c r="A530" t="s">
        <v>878</v>
      </c>
      <c r="B530">
        <v>878</v>
      </c>
      <c r="C530" t="s">
        <v>945</v>
      </c>
      <c r="D530">
        <f>240024</f>
        <v>240024</v>
      </c>
      <c r="E530" t="s">
        <v>879</v>
      </c>
    </row>
    <row r="531" spans="1:5" x14ac:dyDescent="0.2">
      <c r="A531" t="s">
        <v>880</v>
      </c>
      <c r="B531">
        <v>878</v>
      </c>
      <c r="C531" t="s">
        <v>946</v>
      </c>
      <c r="D531">
        <f>304079</f>
        <v>304079</v>
      </c>
      <c r="E531" t="s">
        <v>881</v>
      </c>
    </row>
    <row r="532" spans="1:5" x14ac:dyDescent="0.2">
      <c r="A532" t="s">
        <v>882</v>
      </c>
      <c r="B532">
        <v>878</v>
      </c>
      <c r="C532" t="s">
        <v>947</v>
      </c>
      <c r="D532">
        <f>180004</f>
        <v>180004</v>
      </c>
      <c r="E532" t="s">
        <v>139</v>
      </c>
    </row>
    <row r="533" spans="1:5" x14ac:dyDescent="0.2">
      <c r="A533" t="s">
        <v>883</v>
      </c>
      <c r="B533">
        <v>886</v>
      </c>
      <c r="C533" t="s">
        <v>945</v>
      </c>
      <c r="D533">
        <f>240518</f>
        <v>240518</v>
      </c>
      <c r="E533" t="s">
        <v>884</v>
      </c>
    </row>
    <row r="534" spans="1:5" x14ac:dyDescent="0.2">
      <c r="A534" t="s">
        <v>885</v>
      </c>
      <c r="B534">
        <v>886</v>
      </c>
      <c r="C534" t="s">
        <v>946</v>
      </c>
      <c r="D534">
        <f>302031</f>
        <v>302031</v>
      </c>
      <c r="E534" t="s">
        <v>245</v>
      </c>
    </row>
    <row r="535" spans="1:5" x14ac:dyDescent="0.2">
      <c r="A535" t="s">
        <v>886</v>
      </c>
      <c r="B535">
        <v>886</v>
      </c>
      <c r="C535" t="s">
        <v>947</v>
      </c>
      <c r="D535">
        <f>308204</f>
        <v>308204</v>
      </c>
      <c r="E535" t="s">
        <v>861</v>
      </c>
    </row>
    <row r="536" spans="1:5" x14ac:dyDescent="0.2">
      <c r="A536" t="s">
        <v>887</v>
      </c>
      <c r="B536">
        <v>89</v>
      </c>
      <c r="C536" t="s">
        <v>945</v>
      </c>
      <c r="D536">
        <f>179187</f>
        <v>179187</v>
      </c>
      <c r="E536" t="s">
        <v>888</v>
      </c>
    </row>
    <row r="537" spans="1:5" x14ac:dyDescent="0.2">
      <c r="A537" t="s">
        <v>889</v>
      </c>
      <c r="B537">
        <v>89</v>
      </c>
      <c r="C537" t="s">
        <v>946</v>
      </c>
      <c r="D537">
        <f>307902</f>
        <v>307902</v>
      </c>
      <c r="E537" t="s">
        <v>890</v>
      </c>
    </row>
    <row r="538" spans="1:5" x14ac:dyDescent="0.2">
      <c r="A538" t="s">
        <v>891</v>
      </c>
      <c r="B538">
        <v>890</v>
      </c>
      <c r="C538" t="s">
        <v>945</v>
      </c>
      <c r="D538">
        <f>240057</f>
        <v>240057</v>
      </c>
      <c r="E538" t="s">
        <v>892</v>
      </c>
    </row>
    <row r="539" spans="1:5" x14ac:dyDescent="0.2">
      <c r="A539" t="s">
        <v>893</v>
      </c>
      <c r="B539">
        <v>890</v>
      </c>
      <c r="C539" t="s">
        <v>946</v>
      </c>
      <c r="D539">
        <f>318632</f>
        <v>318632</v>
      </c>
      <c r="E539" t="s">
        <v>894</v>
      </c>
    </row>
    <row r="540" spans="1:5" x14ac:dyDescent="0.2">
      <c r="A540" t="s">
        <v>895</v>
      </c>
      <c r="B540">
        <v>890</v>
      </c>
      <c r="C540" t="s">
        <v>947</v>
      </c>
      <c r="D540">
        <f>308090</f>
        <v>308090</v>
      </c>
      <c r="E540" t="s">
        <v>896</v>
      </c>
    </row>
    <row r="541" spans="1:5" x14ac:dyDescent="0.2">
      <c r="A541" t="s">
        <v>897</v>
      </c>
      <c r="B541">
        <v>907</v>
      </c>
      <c r="C541" t="s">
        <v>945</v>
      </c>
      <c r="D541">
        <f>161071</f>
        <v>161071</v>
      </c>
      <c r="E541" t="s">
        <v>541</v>
      </c>
    </row>
    <row r="542" spans="1:5" x14ac:dyDescent="0.2">
      <c r="A542" t="s">
        <v>898</v>
      </c>
      <c r="B542">
        <v>907</v>
      </c>
      <c r="C542" t="s">
        <v>946</v>
      </c>
      <c r="D542">
        <f>346350</f>
        <v>346350</v>
      </c>
      <c r="E542" t="s">
        <v>899</v>
      </c>
    </row>
    <row r="543" spans="1:5" x14ac:dyDescent="0.2">
      <c r="A543" t="s">
        <v>900</v>
      </c>
      <c r="B543">
        <v>907</v>
      </c>
      <c r="C543" t="s">
        <v>947</v>
      </c>
      <c r="D543">
        <f>308190</f>
        <v>308190</v>
      </c>
      <c r="E543" t="s">
        <v>901</v>
      </c>
    </row>
    <row r="544" spans="1:5" x14ac:dyDescent="0.2">
      <c r="A544" t="s">
        <v>902</v>
      </c>
      <c r="B544">
        <v>918</v>
      </c>
      <c r="C544" t="s">
        <v>945</v>
      </c>
      <c r="D544">
        <f>248588</f>
        <v>248588</v>
      </c>
      <c r="E544" t="s">
        <v>15</v>
      </c>
    </row>
    <row r="545" spans="1:5" x14ac:dyDescent="0.2">
      <c r="A545" t="s">
        <v>903</v>
      </c>
      <c r="B545">
        <v>918</v>
      </c>
      <c r="C545" t="s">
        <v>946</v>
      </c>
      <c r="D545">
        <f>346976</f>
        <v>346976</v>
      </c>
      <c r="E545" t="s">
        <v>11</v>
      </c>
    </row>
    <row r="546" spans="1:5" x14ac:dyDescent="0.2">
      <c r="A546" t="s">
        <v>904</v>
      </c>
      <c r="B546">
        <v>918</v>
      </c>
      <c r="C546" t="s">
        <v>947</v>
      </c>
      <c r="D546">
        <f>302257</f>
        <v>302257</v>
      </c>
      <c r="E546" t="s">
        <v>56</v>
      </c>
    </row>
    <row r="547" spans="1:5" x14ac:dyDescent="0.2">
      <c r="A547" t="s">
        <v>905</v>
      </c>
      <c r="B547">
        <v>919</v>
      </c>
      <c r="C547" t="s">
        <v>945</v>
      </c>
      <c r="D547">
        <f>240807</f>
        <v>240807</v>
      </c>
      <c r="E547" t="s">
        <v>906</v>
      </c>
    </row>
    <row r="548" spans="1:5" x14ac:dyDescent="0.2">
      <c r="A548" t="s">
        <v>907</v>
      </c>
      <c r="B548">
        <v>919</v>
      </c>
      <c r="C548" t="s">
        <v>946</v>
      </c>
      <c r="D548">
        <f>347026</f>
        <v>347026</v>
      </c>
      <c r="E548" t="s">
        <v>908</v>
      </c>
    </row>
    <row r="549" spans="1:5" x14ac:dyDescent="0.2">
      <c r="A549" t="s">
        <v>909</v>
      </c>
      <c r="B549">
        <v>919</v>
      </c>
      <c r="C549" t="s">
        <v>947</v>
      </c>
      <c r="D549">
        <f>159558</f>
        <v>159558</v>
      </c>
      <c r="E549" t="s">
        <v>910</v>
      </c>
    </row>
    <row r="550" spans="1:5" x14ac:dyDescent="0.2">
      <c r="A550" t="s">
        <v>911</v>
      </c>
      <c r="B550">
        <v>92</v>
      </c>
      <c r="C550" t="s">
        <v>946</v>
      </c>
      <c r="D550">
        <f>308113</f>
        <v>308113</v>
      </c>
      <c r="E550" t="s">
        <v>912</v>
      </c>
    </row>
    <row r="551" spans="1:5" x14ac:dyDescent="0.2">
      <c r="A551" t="s">
        <v>913</v>
      </c>
      <c r="B551">
        <v>92</v>
      </c>
      <c r="C551" t="s">
        <v>947</v>
      </c>
      <c r="D551">
        <f>255615</f>
        <v>255615</v>
      </c>
      <c r="E551" t="s">
        <v>137</v>
      </c>
    </row>
    <row r="552" spans="1:5" x14ac:dyDescent="0.2">
      <c r="A552" t="s">
        <v>914</v>
      </c>
      <c r="B552">
        <v>921</v>
      </c>
      <c r="C552" t="s">
        <v>945</v>
      </c>
      <c r="D552">
        <f>161292</f>
        <v>161292</v>
      </c>
      <c r="E552" t="s">
        <v>915</v>
      </c>
    </row>
    <row r="553" spans="1:5" x14ac:dyDescent="0.2">
      <c r="A553" t="s">
        <v>916</v>
      </c>
      <c r="B553">
        <v>921</v>
      </c>
      <c r="C553" t="s">
        <v>946</v>
      </c>
      <c r="D553">
        <f>346335</f>
        <v>346335</v>
      </c>
      <c r="E553" t="s">
        <v>356</v>
      </c>
    </row>
    <row r="554" spans="1:5" x14ac:dyDescent="0.2">
      <c r="A554" t="s">
        <v>917</v>
      </c>
      <c r="B554">
        <v>921</v>
      </c>
      <c r="C554" t="s">
        <v>947</v>
      </c>
      <c r="D554">
        <f>307896</f>
        <v>307896</v>
      </c>
      <c r="E554" t="s">
        <v>861</v>
      </c>
    </row>
    <row r="555" spans="1:5" x14ac:dyDescent="0.2">
      <c r="A555" t="s">
        <v>918</v>
      </c>
      <c r="B555">
        <v>925</v>
      </c>
      <c r="C555" t="s">
        <v>945</v>
      </c>
      <c r="D555">
        <f>160912</f>
        <v>160912</v>
      </c>
      <c r="E555" t="s">
        <v>919</v>
      </c>
    </row>
    <row r="556" spans="1:5" x14ac:dyDescent="0.2">
      <c r="A556" t="s">
        <v>920</v>
      </c>
      <c r="B556">
        <v>925</v>
      </c>
      <c r="C556" t="s">
        <v>946</v>
      </c>
      <c r="D556">
        <f>318506</f>
        <v>318506</v>
      </c>
      <c r="E556" t="s">
        <v>921</v>
      </c>
    </row>
    <row r="557" spans="1:5" x14ac:dyDescent="0.2">
      <c r="A557" t="s">
        <v>922</v>
      </c>
      <c r="B557">
        <v>925</v>
      </c>
      <c r="C557" t="s">
        <v>947</v>
      </c>
      <c r="D557">
        <f>307919</f>
        <v>307919</v>
      </c>
      <c r="E557" t="s">
        <v>912</v>
      </c>
    </row>
    <row r="558" spans="1:5" x14ac:dyDescent="0.2">
      <c r="A558" t="s">
        <v>923</v>
      </c>
      <c r="B558">
        <v>93</v>
      </c>
      <c r="C558" t="s">
        <v>945</v>
      </c>
      <c r="D558">
        <f>179203</f>
        <v>179203</v>
      </c>
      <c r="E558" t="s">
        <v>924</v>
      </c>
    </row>
    <row r="559" spans="1:5" x14ac:dyDescent="0.2">
      <c r="A559" t="s">
        <v>925</v>
      </c>
      <c r="B559">
        <v>93</v>
      </c>
      <c r="C559" t="s">
        <v>947</v>
      </c>
      <c r="D559">
        <f>256975</f>
        <v>256975</v>
      </c>
      <c r="E559" t="s">
        <v>828</v>
      </c>
    </row>
    <row r="560" spans="1:5" x14ac:dyDescent="0.2">
      <c r="A560" t="s">
        <v>926</v>
      </c>
      <c r="B560">
        <v>938</v>
      </c>
      <c r="C560" t="s">
        <v>945</v>
      </c>
      <c r="D560">
        <f>240837</f>
        <v>240837</v>
      </c>
      <c r="E560" t="s">
        <v>550</v>
      </c>
    </row>
    <row r="561" spans="1:5" x14ac:dyDescent="0.2">
      <c r="A561" t="s">
        <v>927</v>
      </c>
      <c r="B561">
        <v>938</v>
      </c>
      <c r="C561" t="s">
        <v>946</v>
      </c>
      <c r="D561">
        <f>346773</f>
        <v>346773</v>
      </c>
      <c r="E561" t="s">
        <v>398</v>
      </c>
    </row>
    <row r="562" spans="1:5" x14ac:dyDescent="0.2">
      <c r="A562" t="s">
        <v>928</v>
      </c>
      <c r="B562">
        <v>940</v>
      </c>
      <c r="C562" t="s">
        <v>945</v>
      </c>
      <c r="D562">
        <f>240830</f>
        <v>240830</v>
      </c>
      <c r="E562" t="s">
        <v>550</v>
      </c>
    </row>
    <row r="563" spans="1:5" x14ac:dyDescent="0.2">
      <c r="A563" t="s">
        <v>929</v>
      </c>
      <c r="B563">
        <v>940</v>
      </c>
      <c r="C563" t="s">
        <v>946</v>
      </c>
      <c r="D563">
        <f>346752</f>
        <v>346752</v>
      </c>
      <c r="E563" t="s">
        <v>930</v>
      </c>
    </row>
    <row r="564" spans="1:5" x14ac:dyDescent="0.2">
      <c r="A564" t="s">
        <v>931</v>
      </c>
      <c r="B564">
        <v>940</v>
      </c>
      <c r="C564" t="s">
        <v>947</v>
      </c>
      <c r="D564">
        <f>159732</f>
        <v>159732</v>
      </c>
      <c r="E564" t="s">
        <v>188</v>
      </c>
    </row>
    <row r="565" spans="1:5" x14ac:dyDescent="0.2">
      <c r="A565" t="s">
        <v>932</v>
      </c>
      <c r="B565">
        <v>945</v>
      </c>
      <c r="C565" t="s">
        <v>945</v>
      </c>
      <c r="D565">
        <f>248282</f>
        <v>248282</v>
      </c>
      <c r="E565" t="s">
        <v>933</v>
      </c>
    </row>
    <row r="566" spans="1:5" x14ac:dyDescent="0.2">
      <c r="A566" t="s">
        <v>934</v>
      </c>
      <c r="B566">
        <v>945</v>
      </c>
      <c r="C566" t="s">
        <v>946</v>
      </c>
      <c r="D566">
        <f>347040</f>
        <v>347040</v>
      </c>
      <c r="E566" t="s">
        <v>935</v>
      </c>
    </row>
    <row r="567" spans="1:5" x14ac:dyDescent="0.2">
      <c r="A567" t="s">
        <v>936</v>
      </c>
      <c r="B567">
        <v>945</v>
      </c>
      <c r="C567" t="s">
        <v>947</v>
      </c>
      <c r="D567">
        <f>159544</f>
        <v>159544</v>
      </c>
      <c r="E567" t="s">
        <v>910</v>
      </c>
    </row>
    <row r="568" spans="1:5" x14ac:dyDescent="0.2">
      <c r="A568" t="s">
        <v>937</v>
      </c>
      <c r="B568">
        <v>96</v>
      </c>
      <c r="C568" t="s">
        <v>945</v>
      </c>
      <c r="D568">
        <f>204823</f>
        <v>204823</v>
      </c>
      <c r="E568" t="s">
        <v>3</v>
      </c>
    </row>
    <row r="569" spans="1:5" x14ac:dyDescent="0.2">
      <c r="A569" t="s">
        <v>938</v>
      </c>
      <c r="B569">
        <v>96</v>
      </c>
      <c r="C569" t="s">
        <v>946</v>
      </c>
      <c r="D569">
        <f>307950</f>
        <v>307950</v>
      </c>
      <c r="E569" t="s">
        <v>5</v>
      </c>
    </row>
    <row r="570" spans="1:5" x14ac:dyDescent="0.2">
      <c r="A570" t="s">
        <v>939</v>
      </c>
      <c r="B570">
        <v>96</v>
      </c>
      <c r="C570" t="s">
        <v>947</v>
      </c>
      <c r="D570">
        <f>146013</f>
        <v>146013</v>
      </c>
      <c r="E570" t="s">
        <v>7</v>
      </c>
    </row>
    <row r="571" spans="1:5" x14ac:dyDescent="0.2">
      <c r="A571" t="s">
        <v>940</v>
      </c>
      <c r="B571">
        <v>99</v>
      </c>
      <c r="C571" t="s">
        <v>945</v>
      </c>
      <c r="D571">
        <f>204827</f>
        <v>204827</v>
      </c>
      <c r="E571" t="s">
        <v>3</v>
      </c>
    </row>
    <row r="572" spans="1:5" x14ac:dyDescent="0.2">
      <c r="A572" t="s">
        <v>941</v>
      </c>
      <c r="B572">
        <v>99</v>
      </c>
      <c r="C572" t="s">
        <v>946</v>
      </c>
      <c r="D572">
        <f>308155</f>
        <v>308155</v>
      </c>
      <c r="E572" t="s">
        <v>135</v>
      </c>
    </row>
    <row r="573" spans="1:5" x14ac:dyDescent="0.2">
      <c r="A573" t="s">
        <v>942</v>
      </c>
      <c r="B573">
        <v>99</v>
      </c>
      <c r="C573" t="s">
        <v>947</v>
      </c>
      <c r="D573">
        <f>255970</f>
        <v>255970</v>
      </c>
      <c r="E573" t="s">
        <v>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2021-05-21T15:12:22Z</dcterms:created>
  <dcterms:modified xsi:type="dcterms:W3CDTF">2022-01-21T21:16:40Z</dcterms:modified>
</cp:coreProperties>
</file>