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Arduino\@esphome\esphome_components\bthome\misc\"/>
    </mc:Choice>
  </mc:AlternateContent>
  <xr:revisionPtr revIDLastSave="0" documentId="13_ncr:1_{20B8B0F1-615B-4F50-B2CC-7AE3541720EE}" xr6:coauthVersionLast="47" xr6:coauthVersionMax="47" xr10:uidLastSave="{00000000-0000-0000-0000-000000000000}"/>
  <bookViews>
    <workbookView xWindow="-120" yWindow="-120" windowWidth="24240" windowHeight="12825" activeTab="1" xr2:uid="{0A7624A3-1B95-4732-9BD7-3FA24DFCB5DE}"/>
  </bookViews>
  <sheets>
    <sheet name="V1" sheetId="1" r:id="rId1"/>
    <sheet name="V2" sheetId="2" r:id="rId2"/>
  </sheets>
  <definedNames>
    <definedName name="_xlnm._FilterDatabase" localSheetId="0" hidden="1">'V1'!$A$1:$O$49</definedName>
    <definedName name="_xlnm._FilterDatabase" localSheetId="1" hidden="1">'V2'!$A$1:$S$81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J3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S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K62" i="2"/>
  <c r="K3" i="2"/>
  <c r="J2" i="2"/>
  <c r="K2" i="2" s="1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2" i="2"/>
  <c r="K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N3" i="2"/>
  <c r="I3" i="2" s="1"/>
  <c r="N4" i="2"/>
  <c r="I4" i="2" s="1"/>
  <c r="N5" i="2"/>
  <c r="I5" i="2" s="1"/>
  <c r="N6" i="2"/>
  <c r="I6" i="2" s="1"/>
  <c r="N7" i="2"/>
  <c r="I7" i="2" s="1"/>
  <c r="N8" i="2"/>
  <c r="I8" i="2" s="1"/>
  <c r="N9" i="2"/>
  <c r="I9" i="2" s="1"/>
  <c r="N10" i="2"/>
  <c r="I10" i="2" s="1"/>
  <c r="N11" i="2"/>
  <c r="I11" i="2" s="1"/>
  <c r="N12" i="2"/>
  <c r="I12" i="2" s="1"/>
  <c r="N13" i="2"/>
  <c r="I13" i="2" s="1"/>
  <c r="N14" i="2"/>
  <c r="I14" i="2" s="1"/>
  <c r="N15" i="2"/>
  <c r="I15" i="2" s="1"/>
  <c r="N16" i="2"/>
  <c r="I16" i="2" s="1"/>
  <c r="N17" i="2"/>
  <c r="I17" i="2" s="1"/>
  <c r="N18" i="2"/>
  <c r="I18" i="2" s="1"/>
  <c r="N19" i="2"/>
  <c r="I19" i="2" s="1"/>
  <c r="N20" i="2"/>
  <c r="I20" i="2" s="1"/>
  <c r="N21" i="2"/>
  <c r="I21" i="2" s="1"/>
  <c r="N22" i="2"/>
  <c r="I22" i="2" s="1"/>
  <c r="N23" i="2"/>
  <c r="I23" i="2" s="1"/>
  <c r="N24" i="2"/>
  <c r="I24" i="2" s="1"/>
  <c r="N25" i="2"/>
  <c r="I25" i="2" s="1"/>
  <c r="N26" i="2"/>
  <c r="I26" i="2" s="1"/>
  <c r="N27" i="2"/>
  <c r="I27" i="2" s="1"/>
  <c r="N28" i="2"/>
  <c r="I28" i="2" s="1"/>
  <c r="N29" i="2"/>
  <c r="I29" i="2" s="1"/>
  <c r="N30" i="2"/>
  <c r="I30" i="2" s="1"/>
  <c r="N31" i="2"/>
  <c r="I31" i="2" s="1"/>
  <c r="N32" i="2"/>
  <c r="I32" i="2" s="1"/>
  <c r="N33" i="2"/>
  <c r="I33" i="2" s="1"/>
  <c r="N34" i="2"/>
  <c r="I34" i="2" s="1"/>
  <c r="N35" i="2"/>
  <c r="I35" i="2" s="1"/>
  <c r="N36" i="2"/>
  <c r="I36" i="2" s="1"/>
  <c r="N37" i="2"/>
  <c r="I37" i="2" s="1"/>
  <c r="N38" i="2"/>
  <c r="I38" i="2" s="1"/>
  <c r="N39" i="2"/>
  <c r="I39" i="2" s="1"/>
  <c r="N40" i="2"/>
  <c r="I40" i="2" s="1"/>
  <c r="N41" i="2"/>
  <c r="I41" i="2" s="1"/>
  <c r="N42" i="2"/>
  <c r="I42" i="2" s="1"/>
  <c r="N43" i="2"/>
  <c r="I43" i="2" s="1"/>
  <c r="N44" i="2"/>
  <c r="I44" i="2" s="1"/>
  <c r="N45" i="2"/>
  <c r="I45" i="2" s="1"/>
  <c r="N46" i="2"/>
  <c r="I46" i="2" s="1"/>
  <c r="N47" i="2"/>
  <c r="I47" i="2" s="1"/>
  <c r="N48" i="2"/>
  <c r="I48" i="2" s="1"/>
  <c r="N49" i="2"/>
  <c r="I49" i="2" s="1"/>
  <c r="N50" i="2"/>
  <c r="I50" i="2" s="1"/>
  <c r="N51" i="2"/>
  <c r="I51" i="2" s="1"/>
  <c r="N52" i="2"/>
  <c r="I52" i="2" s="1"/>
  <c r="N53" i="2"/>
  <c r="I53" i="2" s="1"/>
  <c r="N54" i="2"/>
  <c r="I54" i="2" s="1"/>
  <c r="N55" i="2"/>
  <c r="I55" i="2" s="1"/>
  <c r="N56" i="2"/>
  <c r="I56" i="2" s="1"/>
  <c r="N57" i="2"/>
  <c r="I57" i="2" s="1"/>
  <c r="N58" i="2"/>
  <c r="I58" i="2" s="1"/>
  <c r="N59" i="2"/>
  <c r="I59" i="2" s="1"/>
  <c r="N60" i="2"/>
  <c r="I60" i="2" s="1"/>
  <c r="N61" i="2"/>
  <c r="I61" i="2" s="1"/>
  <c r="N62" i="2"/>
  <c r="I62" i="2" s="1"/>
  <c r="N63" i="2"/>
  <c r="I63" i="2" s="1"/>
  <c r="N64" i="2"/>
  <c r="I64" i="2" s="1"/>
  <c r="N65" i="2"/>
  <c r="I65" i="2" s="1"/>
  <c r="N66" i="2"/>
  <c r="I66" i="2" s="1"/>
  <c r="N67" i="2"/>
  <c r="I67" i="2" s="1"/>
  <c r="N68" i="2"/>
  <c r="I68" i="2" s="1"/>
  <c r="N69" i="2"/>
  <c r="I69" i="2" s="1"/>
  <c r="N70" i="2"/>
  <c r="I70" i="2" s="1"/>
  <c r="N71" i="2"/>
  <c r="I71" i="2" s="1"/>
  <c r="N72" i="2"/>
  <c r="I72" i="2" s="1"/>
  <c r="N73" i="2"/>
  <c r="I73" i="2" s="1"/>
  <c r="N74" i="2"/>
  <c r="I74" i="2" s="1"/>
  <c r="N75" i="2"/>
  <c r="I75" i="2" s="1"/>
  <c r="N76" i="2"/>
  <c r="I76" i="2" s="1"/>
  <c r="N77" i="2"/>
  <c r="I77" i="2" s="1"/>
  <c r="N78" i="2"/>
  <c r="I78" i="2" s="1"/>
  <c r="N79" i="2"/>
  <c r="I79" i="2" s="1"/>
  <c r="N80" i="2"/>
  <c r="I80" i="2" s="1"/>
  <c r="N81" i="2"/>
  <c r="I81" i="2" s="1"/>
  <c r="N2" i="2"/>
  <c r="I2" i="2" s="1"/>
  <c r="A51" i="2"/>
  <c r="A52" i="2"/>
  <c r="A53" i="2"/>
  <c r="A54" i="2"/>
  <c r="A55" i="2"/>
  <c r="A56" i="2"/>
  <c r="A57" i="2"/>
  <c r="A58" i="2"/>
  <c r="A59" i="2"/>
  <c r="A60" i="2"/>
  <c r="A61" i="2"/>
  <c r="A62" i="2"/>
  <c r="A50" i="2"/>
  <c r="A92" i="2"/>
  <c r="A8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2" i="1"/>
  <c r="O2" i="1" s="1"/>
  <c r="M14" i="1"/>
  <c r="M22" i="1"/>
  <c r="M12" i="1"/>
  <c r="M13" i="1"/>
  <c r="M10" i="1"/>
  <c r="M9" i="1"/>
  <c r="M8" i="1"/>
  <c r="M7" i="1"/>
  <c r="M6" i="1"/>
  <c r="M5" i="1"/>
  <c r="M4" i="1"/>
  <c r="K3" i="1"/>
  <c r="K4" i="1"/>
  <c r="K5" i="1"/>
  <c r="P5" i="1" s="1"/>
  <c r="K6" i="1"/>
  <c r="K7" i="1"/>
  <c r="K8" i="1"/>
  <c r="K9" i="1"/>
  <c r="P9" i="1" s="1"/>
  <c r="K10" i="1"/>
  <c r="K11" i="1"/>
  <c r="K12" i="1"/>
  <c r="K13" i="1"/>
  <c r="P13" i="1" s="1"/>
  <c r="K14" i="1"/>
  <c r="K15" i="1"/>
  <c r="K16" i="1"/>
  <c r="K17" i="1"/>
  <c r="K18" i="1"/>
  <c r="K19" i="1"/>
  <c r="K20" i="1"/>
  <c r="K21" i="1"/>
  <c r="P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P49" i="1" s="1"/>
  <c r="K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S46" i="2" l="1"/>
  <c r="S42" i="2"/>
  <c r="S38" i="2"/>
  <c r="S34" i="2"/>
  <c r="S30" i="2"/>
  <c r="S26" i="2"/>
  <c r="S18" i="2"/>
  <c r="S54" i="2"/>
  <c r="S57" i="2"/>
  <c r="S66" i="2"/>
  <c r="S74" i="2"/>
  <c r="S22" i="2"/>
  <c r="S14" i="2"/>
  <c r="S6" i="2"/>
  <c r="S47" i="2"/>
  <c r="S39" i="2"/>
  <c r="S3" i="2"/>
  <c r="S45" i="2"/>
  <c r="S41" i="2"/>
  <c r="S37" i="2"/>
  <c r="S33" i="2"/>
  <c r="S29" i="2"/>
  <c r="S25" i="2"/>
  <c r="S21" i="2"/>
  <c r="S17" i="2"/>
  <c r="S13" i="2"/>
  <c r="S9" i="2"/>
  <c r="S5" i="2"/>
  <c r="S61" i="2"/>
  <c r="S53" i="2"/>
  <c r="S70" i="2"/>
  <c r="S78" i="2"/>
  <c r="S10" i="2"/>
  <c r="S58" i="2"/>
  <c r="S50" i="2"/>
  <c r="S2" i="2"/>
  <c r="S77" i="2"/>
  <c r="S69" i="2"/>
  <c r="S49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S81" i="2"/>
  <c r="S73" i="2"/>
  <c r="S65" i="2"/>
  <c r="K47" i="2"/>
  <c r="S79" i="2"/>
  <c r="S75" i="2"/>
  <c r="S71" i="2"/>
  <c r="S67" i="2"/>
  <c r="S63" i="2"/>
  <c r="S59" i="2"/>
  <c r="S55" i="2"/>
  <c r="S51" i="2"/>
  <c r="S43" i="2"/>
  <c r="S35" i="2"/>
  <c r="S31" i="2"/>
  <c r="S27" i="2"/>
  <c r="S23" i="2"/>
  <c r="S15" i="2"/>
  <c r="S11" i="2"/>
  <c r="S7" i="2"/>
  <c r="P8" i="1"/>
  <c r="P48" i="1"/>
  <c r="P2" i="1"/>
  <c r="P6" i="1"/>
  <c r="P10" i="1"/>
  <c r="P14" i="1"/>
  <c r="P4" i="1"/>
  <c r="P12" i="1"/>
  <c r="P16" i="1"/>
  <c r="P20" i="1"/>
  <c r="P3" i="1"/>
  <c r="P7" i="1"/>
  <c r="P11" i="1"/>
  <c r="P15" i="1"/>
  <c r="P22" i="1"/>
  <c r="O2" i="2"/>
  <c r="Q2" i="2" s="1"/>
  <c r="O64" i="2"/>
  <c r="Q64" i="2" s="1"/>
  <c r="O54" i="2"/>
  <c r="Q54" i="2" s="1"/>
  <c r="O18" i="2"/>
  <c r="Q18" i="2" s="1"/>
  <c r="O13" i="2"/>
  <c r="Q13" i="2" s="1"/>
  <c r="O41" i="2"/>
  <c r="Q41" i="2" s="1"/>
  <c r="O63" i="2"/>
  <c r="Q63" i="2" s="1"/>
  <c r="O47" i="2"/>
  <c r="Q47" i="2" s="1"/>
  <c r="O3" i="2"/>
  <c r="Q3" i="2" s="1"/>
  <c r="O57" i="2"/>
  <c r="Q57" i="2" s="1"/>
  <c r="O28" i="2"/>
  <c r="Q28" i="2" s="1"/>
  <c r="O48" i="2"/>
  <c r="Q48" i="2" s="1"/>
  <c r="O80" i="2"/>
  <c r="Q80" i="2" s="1"/>
  <c r="O68" i="2"/>
  <c r="Q68" i="2" s="1"/>
  <c r="O60" i="2"/>
  <c r="Q60" i="2" s="1"/>
  <c r="O56" i="2"/>
  <c r="Q56" i="2" s="1"/>
  <c r="O44" i="2"/>
  <c r="Q44" i="2" s="1"/>
  <c r="O40" i="2"/>
  <c r="Q40" i="2" s="1"/>
  <c r="O32" i="2"/>
  <c r="Q32" i="2" s="1"/>
  <c r="O20" i="2"/>
  <c r="Q20" i="2" s="1"/>
  <c r="O12" i="2"/>
  <c r="Q12" i="2" s="1"/>
  <c r="O8" i="2"/>
  <c r="Q8" i="2" s="1"/>
  <c r="O33" i="2"/>
  <c r="Q33" i="2" s="1"/>
  <c r="O72" i="2"/>
  <c r="Q72" i="2" s="1"/>
  <c r="O4" i="2"/>
  <c r="Q4" i="2" s="1"/>
  <c r="O79" i="2"/>
  <c r="Q79" i="2" s="1"/>
  <c r="O19" i="2"/>
  <c r="Q19" i="2" s="1"/>
  <c r="O70" i="2"/>
  <c r="Q70" i="2" s="1"/>
  <c r="O66" i="2"/>
  <c r="Q66" i="2" s="1"/>
  <c r="O50" i="2"/>
  <c r="Q50" i="2" s="1"/>
  <c r="O38" i="2"/>
  <c r="Q38" i="2" s="1"/>
  <c r="O34" i="2"/>
  <c r="Q34" i="2" s="1"/>
  <c r="O22" i="2"/>
  <c r="Q22" i="2" s="1"/>
  <c r="O6" i="2"/>
  <c r="Q6" i="2" s="1"/>
  <c r="O77" i="2"/>
  <c r="Q77" i="2" s="1"/>
  <c r="O25" i="2"/>
  <c r="Q25" i="2" s="1"/>
  <c r="O17" i="2"/>
  <c r="Q17" i="2" s="1"/>
  <c r="O69" i="2"/>
  <c r="Q69" i="2" s="1"/>
  <c r="O53" i="2"/>
  <c r="Q53" i="2" s="1"/>
  <c r="O37" i="2"/>
  <c r="Q37" i="2" s="1"/>
  <c r="O21" i="2"/>
  <c r="Q21" i="2" s="1"/>
  <c r="O5" i="2"/>
  <c r="Q5" i="2" s="1"/>
  <c r="O49" i="2"/>
  <c r="Q49" i="2" s="1"/>
  <c r="O81" i="2"/>
  <c r="Q81" i="2" s="1"/>
  <c r="O76" i="2"/>
  <c r="Q76" i="2" s="1"/>
  <c r="O67" i="2"/>
  <c r="Q67" i="2" s="1"/>
  <c r="O61" i="2"/>
  <c r="Q61" i="2" s="1"/>
  <c r="O52" i="2"/>
  <c r="Q52" i="2" s="1"/>
  <c r="O45" i="2"/>
  <c r="Q45" i="2" s="1"/>
  <c r="O36" i="2"/>
  <c r="Q36" i="2" s="1"/>
  <c r="O31" i="2"/>
  <c r="Q31" i="2" s="1"/>
  <c r="O24" i="2"/>
  <c r="Q24" i="2" s="1"/>
  <c r="O16" i="2"/>
  <c r="Q16" i="2" s="1"/>
  <c r="O9" i="2"/>
  <c r="Q9" i="2" s="1"/>
  <c r="O73" i="2"/>
  <c r="Q73" i="2" s="1"/>
  <c r="O65" i="2"/>
  <c r="Q65" i="2" s="1"/>
  <c r="O51" i="2"/>
  <c r="Q51" i="2" s="1"/>
  <c r="O35" i="2"/>
  <c r="Q35" i="2" s="1"/>
  <c r="O29" i="2"/>
  <c r="Q29" i="2" s="1"/>
  <c r="O15" i="2"/>
  <c r="Q15" i="2" s="1"/>
  <c r="O75" i="2"/>
  <c r="Q75" i="2" s="1"/>
  <c r="O71" i="2"/>
  <c r="Q71" i="2" s="1"/>
  <c r="O59" i="2"/>
  <c r="Q59" i="2" s="1"/>
  <c r="O55" i="2"/>
  <c r="Q55" i="2" s="1"/>
  <c r="O43" i="2"/>
  <c r="Q43" i="2" s="1"/>
  <c r="O39" i="2"/>
  <c r="Q39" i="2" s="1"/>
  <c r="O27" i="2"/>
  <c r="Q27" i="2" s="1"/>
  <c r="O23" i="2"/>
  <c r="Q23" i="2" s="1"/>
  <c r="O11" i="2"/>
  <c r="Q11" i="2" s="1"/>
  <c r="O7" i="2"/>
  <c r="Q7" i="2" s="1"/>
  <c r="O78" i="2"/>
  <c r="Q78" i="2" s="1"/>
  <c r="O74" i="2"/>
  <c r="Q74" i="2" s="1"/>
  <c r="O62" i="2"/>
  <c r="Q62" i="2" s="1"/>
  <c r="O58" i="2"/>
  <c r="Q58" i="2" s="1"/>
  <c r="O46" i="2"/>
  <c r="Q46" i="2" s="1"/>
  <c r="O42" i="2"/>
  <c r="Q42" i="2" s="1"/>
  <c r="O30" i="2"/>
  <c r="Q30" i="2" s="1"/>
  <c r="O26" i="2"/>
  <c r="Q26" i="2" s="1"/>
  <c r="O14" i="2"/>
  <c r="Q14" i="2" s="1"/>
  <c r="O10" i="2"/>
  <c r="Q10" i="2" s="1"/>
  <c r="P44" i="1"/>
  <c r="P36" i="1"/>
  <c r="P28" i="1"/>
  <c r="P43" i="1"/>
  <c r="P35" i="1"/>
  <c r="P27" i="1"/>
  <c r="P19" i="1"/>
  <c r="P40" i="1"/>
  <c r="P32" i="1"/>
  <c r="P24" i="1"/>
  <c r="P47" i="1"/>
  <c r="P39" i="1"/>
  <c r="P31" i="1"/>
  <c r="P23" i="1"/>
  <c r="P46" i="1"/>
  <c r="P42" i="1"/>
  <c r="P38" i="1"/>
  <c r="P34" i="1"/>
  <c r="P30" i="1"/>
  <c r="P26" i="1"/>
  <c r="P18" i="1"/>
  <c r="P45" i="1"/>
  <c r="P41" i="1"/>
  <c r="P37" i="1"/>
  <c r="P33" i="1"/>
  <c r="P29" i="1"/>
  <c r="P25" i="1"/>
  <c r="P17" i="1"/>
</calcChain>
</file>

<file path=xl/sharedStrings.xml><?xml version="1.0" encoding="utf-8"?>
<sst xmlns="http://schemas.openxmlformats.org/spreadsheetml/2006/main" count="802" uniqueCount="394">
  <si>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</si>
  <si>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</si>
  <si>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</si>
  <si>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</si>
  <si>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</si>
  <si>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</si>
  <si>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</si>
  <si>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</si>
  <si>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</si>
  <si>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</si>
  <si>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</si>
  <si>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</si>
  <si>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</si>
  <si>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</si>
  <si>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</si>
  <si>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</si>
  <si>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</si>
  <si>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</si>
  <si>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</si>
  <si>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</si>
  <si>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</si>
  <si>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</si>
  <si>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</si>
  <si>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</si>
  <si>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</si>
  <si>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</si>
  <si>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</si>
  <si>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</si>
  <si>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</si>
  <si>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</si>
  <si>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</si>
  <si>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</si>
  <si>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</si>
  <si>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</si>
  <si>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</si>
  <si>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</si>
  <si>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</si>
  <si>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</si>
  <si>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</si>
  <si>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</si>
  <si>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</si>
  <si>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</si>
  <si>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</si>
  <si>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</si>
  <si>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</si>
  <si>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</si>
  <si>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</si>
  <si>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</si>
  <si>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</si>
  <si>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</si>
  <si>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</si>
  <si>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</si>
  <si>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</si>
  <si>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</si>
  <si>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</si>
  <si>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</si>
  <si>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</si>
  <si>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</si>
  <si>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</si>
  <si>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</si>
  <si>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</si>
  <si>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</si>
  <si>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</si>
  <si>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</si>
  <si>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</si>
  <si>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</si>
  <si>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</si>
  <si>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</si>
  <si>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</si>
  <si>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</si>
  <si>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</si>
  <si>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</si>
  <si>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</si>
  <si>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</si>
  <si>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</si>
  <si>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</si>
  <si>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</si>
  <si>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</si>
  <si>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</si>
  <si>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</si>
  <si>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</si>
  <si>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</si>
  <si>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</si>
  <si>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</si>
  <si>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</si>
  <si>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</si>
  <si>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</si>
  <si>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</si>
  <si>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</si>
  <si>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</si>
  <si>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</si>
  <si>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</si>
  <si>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</si>
  <si>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</si>
  <si>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</si>
  <si>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</si>
  <si>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</si>
  <si>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</si>
  <si>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</si>
  <si>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</si>
  <si>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</si>
  <si>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</si>
  <si>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</si>
  <si>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</si>
  <si>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</si>
  <si>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</si>
  <si>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</si>
  <si>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</si>
  <si>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</si>
  <si>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</si>
  <si>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</si>
  <si>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</si>
  <si>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</si>
  <si>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</si>
  <si>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</si>
  <si>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</si>
  <si>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</si>
  <si>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</si>
  <si>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</si>
  <si>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</si>
  <si>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</si>
  <si>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</si>
  <si>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</si>
  <si>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</si>
  <si>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</si>
  <si>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</si>
  <si>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</si>
  <si>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</si>
  <si>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</si>
  <si>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</si>
  <si>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</si>
  <si>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</si>
  <si>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</si>
  <si>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</si>
  <si>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</si>
  <si>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</si>
  <si>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</si>
  <si>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</si>
  <si>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</si>
  <si>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</si>
  <si>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</si>
  <si>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</si>
  <si>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</si>
  <si>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</si>
  <si>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</si>
  <si>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</si>
  <si>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</si>
  <si>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</si>
  <si>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</si>
  <si>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</si>
  <si>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</si>
  <si>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</si>
  <si>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</si>
  <si>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</si>
  <si>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</si>
  <si>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</si>
  <si>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</si>
  <si>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</si>
  <si>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</si>
  <si>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</si>
  <si>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</si>
  <si>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</si>
  <si>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</si>
  <si>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</si>
  <si>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</si>
  <si>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</si>
  <si>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</si>
  <si>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</si>
  <si>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</si>
  <si>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</si>
  <si>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</si>
  <si>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</si>
  <si>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</si>
  <si>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</si>
  <si>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</si>
  <si>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</si>
  <si>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</si>
  <si>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</si>
  <si>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</si>
  <si>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</si>
  <si>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</si>
  <si>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</si>
  <si>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</si>
  <si>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</si>
  <si>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</si>
  <si>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</si>
  <si>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</si>
  <si>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</si>
  <si>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</si>
  <si>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</si>
  <si>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</si>
  <si>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</si>
  <si>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</si>
  <si>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</si>
  <si>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</si>
  <si>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</si>
  <si>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</si>
  <si>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</si>
  <si>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</si>
  <si>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</si>
  <si>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</si>
  <si>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</si>
  <si>
    <t>device_class</t>
  </si>
  <si>
    <t>icon</t>
  </si>
  <si>
    <t>DEVICE_CLASS_BATTERY</t>
  </si>
  <si>
    <t>DEVICE_CLASS_TEMPERATURE</t>
  </si>
  <si>
    <t>DEVICE_CLASS_HUMIDITY</t>
  </si>
  <si>
    <t>DEVICE_CLASS_PRESSURE</t>
  </si>
  <si>
    <t>DEVICE_CLASS_ILLUMINANCE</t>
  </si>
  <si>
    <t>DEVICE_CLASS_ENERGY</t>
  </si>
  <si>
    <t>DEVICE_CLASS_POWER</t>
  </si>
  <si>
    <t>DEVICE_CLASS_VOLTAGE</t>
  </si>
  <si>
    <t>DEVICE_CLASS_PM10</t>
  </si>
  <si>
    <t>DEVICE_CLASS_MOISTURE</t>
  </si>
  <si>
    <t>DEVICE_CLASS_EMPTY</t>
  </si>
  <si>
    <t>DEVICE_CLASS_PM25</t>
  </si>
  <si>
    <t>moisture2</t>
  </si>
  <si>
    <t>DEVICE_CLASS_CARBON_DIOXIDE</t>
  </si>
  <si>
    <t>DEVICE_CLASS_VOLATILE_ORGANIC_COMPOUNDS</t>
  </si>
  <si>
    <t>uint (1 bytes)</t>
  </si>
  <si>
    <t>0x3D</t>
  </si>
  <si>
    <t>uint (2 bytes)</t>
  </si>
  <si>
    <t>3D0960</t>
  </si>
  <si>
    <t>0x3E</t>
  </si>
  <si>
    <t>3E2A2C0960</t>
  </si>
  <si>
    <t>0x43</t>
  </si>
  <si>
    <t>current</t>
  </si>
  <si>
    <t>A</t>
  </si>
  <si>
    <t>08CA06</t>
  </si>
  <si>
    <t>0x40</t>
  </si>
  <si>
    <t>distance (mm)</t>
  </si>
  <si>
    <t>400C00</t>
  </si>
  <si>
    <t>mm</t>
  </si>
  <si>
    <t>0x41</t>
  </si>
  <si>
    <t>distance (m)</t>
  </si>
  <si>
    <t>m</t>
  </si>
  <si>
    <t>0x42</t>
  </si>
  <si>
    <t>duration</t>
  </si>
  <si>
    <t>424E3400</t>
  </si>
  <si>
    <t>s</t>
  </si>
  <si>
    <t>0x4D</t>
  </si>
  <si>
    <t>uint32 (4 bytes)</t>
  </si>
  <si>
    <t>4d12138a14</t>
  </si>
  <si>
    <t>0A138A14</t>
  </si>
  <si>
    <t>0x4B</t>
  </si>
  <si>
    <t>4B138A14</t>
  </si>
  <si>
    <t>m3</t>
  </si>
  <si>
    <t>0x4C</t>
  </si>
  <si>
    <t>4C41018A01</t>
  </si>
  <si>
    <t>03BF13</t>
  </si>
  <si>
    <t>05138A14</t>
  </si>
  <si>
    <t>065E1F</t>
  </si>
  <si>
    <t>073E1D</t>
  </si>
  <si>
    <t>14020C</t>
  </si>
  <si>
    <t>2F23</t>
  </si>
  <si>
    <t>0D120C</t>
  </si>
  <si>
    <t>0E021C</t>
  </si>
  <si>
    <t>0B021B00</t>
  </si>
  <si>
    <t>04138A01</t>
  </si>
  <si>
    <t>0x3F</t>
  </si>
  <si>
    <t>rotation</t>
  </si>
  <si>
    <t>3F020C</t>
  </si>
  <si>
    <t>°</t>
  </si>
  <si>
    <t>0x44</t>
  </si>
  <si>
    <t>speed</t>
  </si>
  <si>
    <t>m/s</t>
  </si>
  <si>
    <t>0x45</t>
  </si>
  <si>
    <t>02CA09</t>
  </si>
  <si>
    <t>0C020C</t>
  </si>
  <si>
    <t>0x4A</t>
  </si>
  <si>
    <t>4A020C</t>
  </si>
  <si>
    <t>0x4E</t>
  </si>
  <si>
    <t>volume</t>
  </si>
  <si>
    <t>4E87562A01</t>
  </si>
  <si>
    <t>L</t>
  </si>
  <si>
    <t>0x47</t>
  </si>
  <si>
    <t>0x48</t>
  </si>
  <si>
    <t>48DC87</t>
  </si>
  <si>
    <t>mL</t>
  </si>
  <si>
    <t>0x49</t>
  </si>
  <si>
    <t>volume Flow Rate</t>
  </si>
  <si>
    <t>49DC87</t>
  </si>
  <si>
    <t>m3/hr</t>
  </si>
  <si>
    <t>0x46</t>
  </si>
  <si>
    <t>UV index</t>
  </si>
  <si>
    <t>0x4F</t>
  </si>
  <si>
    <t>water</t>
  </si>
  <si>
    <t>4F87562A01</t>
  </si>
  <si>
    <t>0161</t>
  </si>
  <si>
    <t>12E204</t>
  </si>
  <si>
    <t>0960</t>
  </si>
  <si>
    <t>434E34</t>
  </si>
  <si>
    <t>414E00</t>
  </si>
  <si>
    <t>2E23</t>
  </si>
  <si>
    <t>444E34</t>
  </si>
  <si>
    <t>451101</t>
  </si>
  <si>
    <t>133301</t>
  </si>
  <si>
    <t>478756</t>
  </si>
  <si>
    <t>4632</t>
  </si>
  <si>
    <t>1A00</t>
  </si>
  <si>
    <t>1B01</t>
  </si>
  <si>
    <t>1C01</t>
  </si>
  <si>
    <t>0F01</t>
  </si>
  <si>
    <t>1D00</t>
  </si>
  <si>
    <t>1F01</t>
  </si>
  <si>
    <t>2A00</t>
  </si>
  <si>
    <t>2B00</t>
  </si>
  <si>
    <t>2C01</t>
  </si>
  <si>
    <t>2D01</t>
  </si>
  <si>
    <t>0 (False = Normal), 1 (True = Low)</t>
  </si>
  <si>
    <t>0 (False = Not Charging), 1 (True = Charging)</t>
  </si>
  <si>
    <t>0 (False = Not detected), 1 (True = Detected)</t>
  </si>
  <si>
    <t>0 (False = Normal), 1 (True = Cold)</t>
  </si>
  <si>
    <t>0 (False = Disconnected), 1 (True = Connected)</t>
  </si>
  <si>
    <t>0 (False = Closed), 1 (True = Open)</t>
  </si>
  <si>
    <t>0 (False = Clear), 1 (True = Detected)</t>
  </si>
  <si>
    <t>0 (False = Off), 1 (True = On)</t>
  </si>
  <si>
    <t>0 (False = Normal), 1 (True = Hot)</t>
  </si>
  <si>
    <t>0 (False = No light), 1 (True = Light detected)</t>
  </si>
  <si>
    <t>0 (False = Locked), 1 (True = Unlocked)</t>
  </si>
  <si>
    <t>0 (False = Dry), 1 (True = Wet)</t>
  </si>
  <si>
    <t>0 (False = Not moving), 1 (True = Moving)</t>
  </si>
  <si>
    <t>0 (False = Unplugged), 1 (True = Plugged in)</t>
  </si>
  <si>
    <t>0 (False = Away), 1 (True = Home)</t>
  </si>
  <si>
    <t>0 (False = OK), 1 (True = Problem)</t>
  </si>
  <si>
    <t>0 (False = Not Running), 1 (True = Running)</t>
  </si>
  <si>
    <t>0 (False = Unsafe), 1 (True = Safe)</t>
  </si>
  <si>
    <t>3A00</t>
  </si>
  <si>
    <t>3A01</t>
  </si>
  <si>
    <t>3A02</t>
  </si>
  <si>
    <t>3A03</t>
  </si>
  <si>
    <t>3A04</t>
  </si>
  <si>
    <t>3A05</t>
  </si>
  <si>
    <t>3A06</t>
  </si>
  <si>
    <t>3C00</t>
  </si>
  <si>
    <t>3C0103</t>
  </si>
  <si>
    <t>3C020A</t>
  </si>
  <si>
    <t>9</t>
  </si>
  <si>
    <t>objid_dec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</si>
  <si>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</si>
  <si>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</si>
  <si>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</si>
  <si>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</si>
  <si>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</si>
  <si>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</si>
  <si>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</si>
  <si>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</si>
  <si>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</si>
  <si>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</si>
  <si>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0x3B</t>
  </si>
  <si>
    <t>NA</t>
  </si>
  <si>
    <t>TODO</t>
  </si>
  <si>
    <t>DataLen
123</t>
  </si>
  <si>
    <t>DataType
45</t>
  </si>
  <si>
    <t>TypeByte</t>
  </si>
  <si>
    <t>TypeByteCommmented</t>
  </si>
  <si>
    <t>Factor 67</t>
  </si>
  <si>
    <t>Binary</t>
  </si>
  <si>
    <t>DEVICE_CLASS_GAS</t>
  </si>
  <si>
    <t>DEVICE_CLASS_CURRENT</t>
  </si>
  <si>
    <t>Property+binary</t>
  </si>
  <si>
    <t>temperature coarse</t>
  </si>
  <si>
    <t>humidity coarse</t>
  </si>
  <si>
    <t>moisture coarse</t>
  </si>
  <si>
    <t>energy coarse</t>
  </si>
  <si>
    <t>volume course</t>
  </si>
  <si>
    <t>volume precise</t>
  </si>
  <si>
    <t>voltage coarse</t>
  </si>
  <si>
    <t>gas large</t>
  </si>
  <si>
    <t>count small</t>
  </si>
  <si>
    <t>count medium</t>
  </si>
  <si>
    <t>count large</t>
  </si>
  <si>
    <t>DEVICE_CLASS_OPENING</t>
  </si>
  <si>
    <t>DEVICE_CLASS_BATTERY_CHARGING</t>
  </si>
  <si>
    <t>DEVICE_CLASS_COLD</t>
  </si>
  <si>
    <t>DEVICE_CLASS_CONNECTIVITY</t>
  </si>
  <si>
    <t>DEVICE_CLASS_DOOR</t>
  </si>
  <si>
    <t>DEVICE_CLASS_GARAGE_DOOR</t>
  </si>
  <si>
    <t>DEVICE_CLASS_HEAT</t>
  </si>
  <si>
    <t>DEVICE_CLASS_LIGHT</t>
  </si>
  <si>
    <t>DEVICE_CLASS_LOCK</t>
  </si>
  <si>
    <t>DEVICE_CLASS_MOTION</t>
  </si>
  <si>
    <t>DEVICE_CLASS_MOVING</t>
  </si>
  <si>
    <t>DEVICE_CLASS_OCCUPANCY</t>
  </si>
  <si>
    <t>DEVICE_CLASS_PLUG</t>
  </si>
  <si>
    <t>DEVICE_CLASS_PRESENCE</t>
  </si>
  <si>
    <t>DEVICE_CLASS_PROBLEM</t>
  </si>
  <si>
    <t>DEVICE_CLASS_RUNNING</t>
  </si>
  <si>
    <t>DEVICE_CLASS_SAFETY</t>
  </si>
  <si>
    <t>DEVICE_CLASS_SMOKE</t>
  </si>
  <si>
    <t>DEVICE_CLASS_SOUND</t>
  </si>
  <si>
    <t>DEVICE_CLASS_TAMPER</t>
  </si>
  <si>
    <t>DEVICE_CLASS_VIBRATION</t>
  </si>
  <si>
    <t>DEVICE_CLASS_WINDOW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</si>
</sst>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0" borderId="0" xfId="1"/>
    <xf numFmtId="49" fontId="0" fillId="0" borderId="0" xfId="0" applyNumberFormat="1"/>
    <xf numFmtId="0" fontId="3" fillId="0" borderId="0" xfId="0" applyFont="1"/>
    <xf numFmtId="0" fontId="2" fillId="2" borderId="0" xfId="2"/>
    <xf numFmtId="49" fontId="2" fillId="2" borderId="0" xfId="2" applyNumberFormat="1"/>
    <xf numFmtId="0" fontId="2" fillId="2" borderId="0" xfId="2" applyAlignment="1">
      <alignment wrapText="1"/>
    </xf>
    <xf numFmtId="0" fontId="2" fillId="2" borderId="0" xfId="2" applyAlignment="1"/>
    <xf numFmtId="0" fontId="0" fillId="0" borderId="0" xfId="0" applyAlignment="1"/>
  </cellXfs>
  <cellStyles count="3">
    <cellStyle name="20% - Accent1" xfId="2" builtinId="30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dimension ref="A1:P67"/>
  <sheetViews>
    <sheetView zoomScale="55" zoomScaleNormal="55" workbookViewId="0">
      <selection activeCell="P2" sqref="P2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6.5703125" bestFit="1" customWidth="1"/>
    <col min="4" max="4" width="14.85546875" bestFit="1" customWidth="1"/>
    <col min="5" max="5" width="8.7109375" bestFit="1" customWidth="1"/>
    <col min="6" max="6" width="11.5703125" bestFit="1" customWidth="1"/>
    <col min="7" max="7" width="22.85546875" bestFit="1" customWidth="1"/>
    <col min="8" max="8" width="7" bestFit="1" customWidth="1"/>
    <col min="9" max="9" width="46.28515625" bestFit="1" customWidth="1"/>
    <col min="10" max="10" width="7" customWidth="1"/>
    <col min="11" max="11" width="12.42578125" bestFit="1" customWidth="1"/>
    <col min="12" max="12" width="12.42578125" customWidth="1"/>
    <col min="13" max="13" width="25" bestFit="1" customWidth="1"/>
    <col min="14" max="14" width="25" customWidth="1"/>
    <col min="15" max="15" width="23.28515625" customWidth="1"/>
    <col min="16" max="16" width="62.28515625" customWidth="1"/>
  </cols>
  <sheetData>
    <row r="1" spans="1:16" x14ac:dyDescent="0.25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202</v>
      </c>
      <c r="J1" t="s">
        <v>203</v>
      </c>
      <c r="K1" t="s">
        <v>187</v>
      </c>
      <c r="L1" t="s">
        <v>191</v>
      </c>
      <c r="M1" t="s">
        <v>188</v>
      </c>
      <c r="N1" t="s">
        <v>190</v>
      </c>
      <c r="O1" t="s">
        <v>189</v>
      </c>
      <c r="P1" t="s">
        <v>201</v>
      </c>
    </row>
    <row r="2" spans="1:16" x14ac:dyDescent="0.25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 t="s">
        <v>214</v>
      </c>
      <c r="K2">
        <f>ABS(LOG10(E2))</f>
        <v>0</v>
      </c>
      <c r="L2" t="s">
        <v>194</v>
      </c>
      <c r="N2" t="str">
        <f>SUBSTITUTE(SUBSTITUTE(SUBSTITUTE(SUBSTITUTE(C2," ","_"),".","_"),"(",""),")","")</f>
        <v>packet_id</v>
      </c>
      <c r="O2" t="str">
        <f>"    """&amp;N2&amp;""": " &amp; B2 &amp; ","</f>
        <v xml:space="preserve">    "packet_id": 0x00,</v>
      </c>
      <c r="P2" t="str">
        <f>"    """&amp;N2&amp;""": {""measurement_type"": " &amp; B2 &amp; ", ""accuracy_decimals"": "&amp;K2&amp;", ""unit_of_measurement"":"""&amp;H2&amp;""" , ""device_class"": "&amp;I2&amp;"},"</f>
        <v xml:space="preserve">    "packet_id": {"measurement_type": 0x00, "accuracy_decimals": 0, "unit_of_measurement":"" , "device_class": DEVICE_CLASS_EMPTY},</v>
      </c>
    </row>
    <row r="3" spans="1:16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 t="s">
        <v>204</v>
      </c>
      <c r="K3">
        <f t="shared" ref="K3:K43" si="1">ABS(LOG10(E3))</f>
        <v>0</v>
      </c>
      <c r="L3" t="s">
        <v>194</v>
      </c>
      <c r="N3" t="str">
        <f t="shared" ref="N3:N49" si="2">SUBSTITUTE(SUBSTITUTE(SUBSTITUTE(SUBSTITUTE(C3," ","_"),".","_"),"(",""),")","")</f>
        <v>battery</v>
      </c>
      <c r="O3" t="str">
        <f t="shared" ref="O3:O49" si="3">"    """&amp;N3&amp;""": " &amp; B3 &amp; ","</f>
        <v xml:space="preserve">    "battery": 0x01,</v>
      </c>
      <c r="P3" t="str">
        <f t="shared" ref="P3:P16" si="4">"    """&amp;N3&amp;""": {""measurement_type"": " &amp; B3 &amp; ", ""accuracy_decimals"": "&amp;K3&amp;", ""unit_of_measurement"":"""&amp;H3&amp;""" , ""device_class"": "&amp;I3&amp;"},"</f>
        <v xml:space="preserve">    "battery": {"measurement_type": 0x01, "accuracy_decimals": 0, "unit_of_measurement":"%" , "device_class": DEVICE_CLASS_BATTERY},</v>
      </c>
    </row>
    <row r="4" spans="1:16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 t="s">
        <v>205</v>
      </c>
      <c r="K4">
        <f t="shared" si="1"/>
        <v>2</v>
      </c>
      <c r="L4" t="s">
        <v>194</v>
      </c>
      <c r="M4" t="str">
        <f t="shared" ref="M4:M10" si="5">" || obj_meas_type == "&amp;B4</f>
        <v xml:space="preserve"> || obj_meas_type == 0x02</v>
      </c>
      <c r="N4" t="str">
        <f t="shared" si="2"/>
        <v>temperature</v>
      </c>
      <c r="O4" t="str">
        <f t="shared" si="3"/>
        <v xml:space="preserve">    "temperature": 0x02,</v>
      </c>
      <c r="P4" t="str">
        <f t="shared" si="4"/>
        <v xml:space="preserve">    "temperature": {"measurement_type": 0x02, "accuracy_decimals": 2, "unit_of_measurement":"°C" , "device_class": DEVICE_CLASS_TEMPERATURE},</v>
      </c>
    </row>
    <row r="5" spans="1:16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 t="s">
        <v>206</v>
      </c>
      <c r="K5">
        <f t="shared" si="1"/>
        <v>2</v>
      </c>
      <c r="L5" t="s">
        <v>194</v>
      </c>
      <c r="M5" t="str">
        <f t="shared" si="5"/>
        <v xml:space="preserve"> || obj_meas_type == 0x03</v>
      </c>
      <c r="N5" t="str">
        <f t="shared" si="2"/>
        <v>humidity</v>
      </c>
      <c r="O5" t="str">
        <f t="shared" si="3"/>
        <v xml:space="preserve">    "humidity": 0x03,</v>
      </c>
      <c r="P5" t="str">
        <f t="shared" si="4"/>
        <v xml:space="preserve">    "humidity": {"measurement_type": 0x03, "accuracy_decimals": 2, "unit_of_measurement":"%" , "device_class": DEVICE_CLASS_HUMIDITY},</v>
      </c>
    </row>
    <row r="6" spans="1:16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 t="s">
        <v>207</v>
      </c>
      <c r="K6">
        <f t="shared" si="1"/>
        <v>2</v>
      </c>
      <c r="L6" t="s">
        <v>194</v>
      </c>
      <c r="M6" t="str">
        <f t="shared" si="5"/>
        <v xml:space="preserve"> || obj_meas_type == 0x04</v>
      </c>
      <c r="N6" t="str">
        <f t="shared" si="2"/>
        <v>pressure</v>
      </c>
      <c r="O6" t="str">
        <f t="shared" si="3"/>
        <v xml:space="preserve">    "pressure": 0x04,</v>
      </c>
      <c r="P6" t="str">
        <f t="shared" si="4"/>
        <v xml:space="preserve">    "pressure": {"measurement_type": 0x04, "accuracy_decimals": 2, "unit_of_measurement":"hPa" , "device_class": DEVICE_CLASS_PRESSURE},</v>
      </c>
    </row>
    <row r="7" spans="1:16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 t="s">
        <v>208</v>
      </c>
      <c r="K7">
        <f t="shared" si="1"/>
        <v>2</v>
      </c>
      <c r="L7" t="s">
        <v>194</v>
      </c>
      <c r="M7" t="str">
        <f t="shared" si="5"/>
        <v xml:space="preserve"> || obj_meas_type == 0x05</v>
      </c>
      <c r="N7" t="str">
        <f t="shared" si="2"/>
        <v>illuminance</v>
      </c>
      <c r="O7" t="str">
        <f t="shared" si="3"/>
        <v xml:space="preserve">    "illuminance": 0x05,</v>
      </c>
      <c r="P7" t="str">
        <f t="shared" si="4"/>
        <v xml:space="preserve">    "illuminance": {"measurement_type": 0x05, "accuracy_decimals": 2, "unit_of_measurement":"lux" , "device_class": DEVICE_CLASS_ILLUMINANCE},</v>
      </c>
    </row>
    <row r="8" spans="1:16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 t="s">
        <v>214</v>
      </c>
      <c r="K8">
        <f t="shared" si="1"/>
        <v>2</v>
      </c>
      <c r="L8" t="s">
        <v>194</v>
      </c>
      <c r="M8" t="str">
        <f t="shared" si="5"/>
        <v xml:space="preserve"> || obj_meas_type == 0x06</v>
      </c>
      <c r="N8" t="str">
        <f t="shared" si="2"/>
        <v>mass_kg</v>
      </c>
      <c r="O8" t="str">
        <f t="shared" si="3"/>
        <v xml:space="preserve">    "mass_kg": 0x06,</v>
      </c>
      <c r="P8" t="str">
        <f t="shared" si="4"/>
        <v xml:space="preserve">    "mass_kg": {"measurement_type": 0x06, "accuracy_decimals": 2, "unit_of_measurement":"kg" , "device_class": DEVICE_CLASS_EMPTY},</v>
      </c>
    </row>
    <row r="9" spans="1:16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 t="s">
        <v>214</v>
      </c>
      <c r="K9">
        <f t="shared" si="1"/>
        <v>2</v>
      </c>
      <c r="L9" t="s">
        <v>194</v>
      </c>
      <c r="M9" t="str">
        <f t="shared" si="5"/>
        <v xml:space="preserve"> || obj_meas_type == 0x07</v>
      </c>
      <c r="N9" t="str">
        <f t="shared" si="2"/>
        <v>mass_lb</v>
      </c>
      <c r="O9" t="str">
        <f t="shared" si="3"/>
        <v xml:space="preserve">    "mass_lb": 0x07,</v>
      </c>
      <c r="P9" t="str">
        <f t="shared" si="4"/>
        <v xml:space="preserve">    "mass_lb": {"measurement_type": 0x07, "accuracy_decimals": 2, "unit_of_measurement":"lb" , "device_class": DEVICE_CLASS_EMPTY},</v>
      </c>
    </row>
    <row r="10" spans="1:16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 t="s">
        <v>214</v>
      </c>
      <c r="K10">
        <f t="shared" si="1"/>
        <v>2</v>
      </c>
      <c r="L10" t="s">
        <v>194</v>
      </c>
      <c r="M10" t="str">
        <f t="shared" si="5"/>
        <v xml:space="preserve"> || obj_meas_type == 0x08</v>
      </c>
      <c r="N10" t="str">
        <f t="shared" si="2"/>
        <v>dewpoint</v>
      </c>
      <c r="O10" t="str">
        <f t="shared" si="3"/>
        <v xml:space="preserve">    "dewpoint": 0x08,</v>
      </c>
      <c r="P10" t="str">
        <f t="shared" si="4"/>
        <v xml:space="preserve">    "dewpoint": {"measurement_type": 0x08, "accuracy_decimals": 2, "unit_of_measurement":"°C" , "device_class": DEVICE_CLASS_EMPTY},</v>
      </c>
    </row>
    <row r="11" spans="1:16" x14ac:dyDescent="0.25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 t="s">
        <v>214</v>
      </c>
      <c r="K11">
        <f t="shared" si="1"/>
        <v>0</v>
      </c>
      <c r="L11" t="s">
        <v>194</v>
      </c>
      <c r="N11" t="str">
        <f t="shared" si="2"/>
        <v>count</v>
      </c>
      <c r="O11" t="str">
        <f t="shared" si="3"/>
        <v xml:space="preserve">    "count": 0x09,</v>
      </c>
      <c r="P11" t="str">
        <f t="shared" si="4"/>
        <v xml:space="preserve">    "count": {"measurement_type": 0x09, "accuracy_decimals": 0, "unit_of_measurement":"" , "device_class": DEVICE_CLASS_EMPTY},</v>
      </c>
    </row>
    <row r="12" spans="1:16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 t="s">
        <v>209</v>
      </c>
      <c r="K12">
        <f t="shared" si="1"/>
        <v>3</v>
      </c>
      <c r="L12" t="s">
        <v>194</v>
      </c>
      <c r="M12" t="str">
        <f>" || obj_meas_type == "&amp;B12</f>
        <v xml:space="preserve"> || obj_meas_type == 0x0A</v>
      </c>
      <c r="N12" t="str">
        <f t="shared" si="2"/>
        <v>energy</v>
      </c>
      <c r="O12" t="str">
        <f t="shared" si="3"/>
        <v xml:space="preserve">    "energy": 0x0A,</v>
      </c>
      <c r="P12" t="str">
        <f t="shared" si="4"/>
        <v xml:space="preserve">    "energy": {"measurement_type": 0x0A, "accuracy_decimals": 3, "unit_of_measurement":"kWh" , "device_class": DEVICE_CLASS_ENERGY},</v>
      </c>
    </row>
    <row r="13" spans="1:16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 t="s">
        <v>210</v>
      </c>
      <c r="K13">
        <f t="shared" si="1"/>
        <v>2</v>
      </c>
      <c r="L13" t="s">
        <v>194</v>
      </c>
      <c r="M13" t="str">
        <f>" || obj_meas_type == "&amp;B13</f>
        <v xml:space="preserve"> || obj_meas_type == 0x0B</v>
      </c>
      <c r="N13" t="str">
        <f t="shared" si="2"/>
        <v>power</v>
      </c>
      <c r="O13" t="str">
        <f t="shared" si="3"/>
        <v xml:space="preserve">    "power": 0x0B,</v>
      </c>
      <c r="P13" t="str">
        <f t="shared" si="4"/>
        <v xml:space="preserve">    "power": {"measurement_type": 0x0B, "accuracy_decimals": 2, "unit_of_measurement":"W" , "device_class": DEVICE_CLASS_POWER},</v>
      </c>
    </row>
    <row r="14" spans="1:16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 t="s">
        <v>211</v>
      </c>
      <c r="K14">
        <f t="shared" si="1"/>
        <v>3</v>
      </c>
      <c r="L14" t="s">
        <v>194</v>
      </c>
      <c r="M14" t="str">
        <f>" || obj_meas_type == "&amp;B14</f>
        <v xml:space="preserve"> || obj_meas_type == 0x0C</v>
      </c>
      <c r="N14" t="str">
        <f t="shared" si="2"/>
        <v>voltage</v>
      </c>
      <c r="O14" t="str">
        <f t="shared" si="3"/>
        <v xml:space="preserve">    "voltage": 0x0C,</v>
      </c>
      <c r="P14" t="str">
        <f t="shared" si="4"/>
        <v xml:space="preserve">    "voltage": {"measurement_type": 0x0C, "accuracy_decimals": 3, "unit_of_measurement":"V" , "device_class": DEVICE_CLASS_VOLTAGE},</v>
      </c>
    </row>
    <row r="15" spans="1:16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 t="s">
        <v>215</v>
      </c>
      <c r="K15">
        <f t="shared" si="1"/>
        <v>0</v>
      </c>
      <c r="L15" t="s">
        <v>194</v>
      </c>
      <c r="N15" t="str">
        <f t="shared" si="2"/>
        <v>pm2_5</v>
      </c>
      <c r="O15" t="str">
        <f t="shared" si="3"/>
        <v xml:space="preserve">    "pm2_5": 0x0D,</v>
      </c>
      <c r="P15" t="str">
        <f t="shared" si="4"/>
        <v xml:space="preserve">    "pm2_5": {"measurement_type": 0x0D, "accuracy_decimals": 0, "unit_of_measurement":"ug/m3" , "device_class": DEVICE_CLASS_PM25},</v>
      </c>
    </row>
    <row r="16" spans="1:16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 t="s">
        <v>212</v>
      </c>
      <c r="K16">
        <f t="shared" si="1"/>
        <v>0</v>
      </c>
      <c r="L16" t="s">
        <v>194</v>
      </c>
      <c r="N16" t="str">
        <f t="shared" si="2"/>
        <v>pm10</v>
      </c>
      <c r="O16" t="str">
        <f t="shared" si="3"/>
        <v xml:space="preserve">    "pm10": 0x0E,</v>
      </c>
      <c r="P16" t="str">
        <f t="shared" si="4"/>
        <v xml:space="preserve">    "pm10": {"measurement_type": 0x0E, "accuracy_decimals": 0, "unit_of_measurement":"ug/m3" , "device_class": DEVICE_CLASS_PM10},</v>
      </c>
    </row>
    <row r="17" spans="1:16" x14ac:dyDescent="0.25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K17">
        <f t="shared" si="1"/>
        <v>0</v>
      </c>
      <c r="L17" t="s">
        <v>192</v>
      </c>
      <c r="N17" t="str">
        <f t="shared" si="2"/>
        <v>generic_boolean</v>
      </c>
      <c r="O17" t="str">
        <f t="shared" si="3"/>
        <v xml:space="preserve">    "generic_boolean": 0x0F,</v>
      </c>
      <c r="P17" t="str">
        <f t="shared" ref="P17:P47" si="6">"    """&amp;N17&amp;""": {""measurement_type"": " &amp; B17 &amp; ", ""accuracy_decimals"": "&amp;K17&amp;", ""unit_of_measurement"":"""&amp;H17&amp;"""},"</f>
        <v xml:space="preserve">    "generic_boolean": {"measurement_type": 0x0F, "accuracy_decimals": 0, "unit_of_measurement":""},</v>
      </c>
    </row>
    <row r="18" spans="1:16" x14ac:dyDescent="0.25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K18">
        <f t="shared" si="1"/>
        <v>0</v>
      </c>
      <c r="L18" t="s">
        <v>192</v>
      </c>
      <c r="N18" t="str">
        <f t="shared" si="2"/>
        <v>power</v>
      </c>
      <c r="O18" t="str">
        <f t="shared" si="3"/>
        <v xml:space="preserve">    "power": 0x10,</v>
      </c>
      <c r="P18" t="str">
        <f t="shared" si="6"/>
        <v xml:space="preserve">    "power": {"measurement_type": 0x10, "accuracy_decimals": 0, "unit_of_measurement":""},</v>
      </c>
    </row>
    <row r="19" spans="1:16" x14ac:dyDescent="0.25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K19">
        <f t="shared" si="1"/>
        <v>0</v>
      </c>
      <c r="L19" t="s">
        <v>192</v>
      </c>
      <c r="N19" t="str">
        <f t="shared" si="2"/>
        <v>opening</v>
      </c>
      <c r="O19" t="str">
        <f t="shared" si="3"/>
        <v xml:space="preserve">    "opening": 0x11,</v>
      </c>
      <c r="P19" t="str">
        <f t="shared" si="6"/>
        <v xml:space="preserve">    "opening": {"measurement_type": 0x11, "accuracy_decimals": 0, "unit_of_measurement":""},</v>
      </c>
    </row>
    <row r="20" spans="1:16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 t="s">
        <v>217</v>
      </c>
      <c r="K20">
        <f t="shared" si="1"/>
        <v>0</v>
      </c>
      <c r="L20" t="s">
        <v>194</v>
      </c>
      <c r="N20" t="str">
        <f t="shared" si="2"/>
        <v>co2</v>
      </c>
      <c r="O20" t="str">
        <f t="shared" si="3"/>
        <v xml:space="preserve">    "co2": 0x12,</v>
      </c>
      <c r="P20" t="str">
        <f t="shared" ref="P20:P22" si="7">"    """&amp;N20&amp;""": {""measurement_type"": " &amp; B20 &amp; ", ""accuracy_decimals"": "&amp;K20&amp;", ""unit_of_measurement"":"""&amp;H20&amp;""" , ""device_class"": "&amp;I20&amp;"},"</f>
        <v xml:space="preserve">    "co2": {"measurement_type": 0x12, "accuracy_decimals": 0, "unit_of_measurement":"ppm" , "device_class": DEVICE_CLASS_CARBON_DIOXIDE},</v>
      </c>
    </row>
    <row r="21" spans="1:16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 t="s">
        <v>218</v>
      </c>
      <c r="K21">
        <f t="shared" si="1"/>
        <v>0</v>
      </c>
      <c r="L21" t="s">
        <v>194</v>
      </c>
      <c r="N21" t="str">
        <f t="shared" si="2"/>
        <v>tvoc</v>
      </c>
      <c r="O21" t="str">
        <f t="shared" si="3"/>
        <v xml:space="preserve">    "tvoc": 0x13,</v>
      </c>
      <c r="P21" t="str">
        <f t="shared" si="7"/>
        <v xml:space="preserve">    "tvoc": {"measurement_type": 0x13, "accuracy_decimals": 0, "unit_of_measurement":"ug/m3" , "device_class": DEVICE_CLASS_VOLATILE_ORGANIC_COMPOUNDS},</v>
      </c>
    </row>
    <row r="22" spans="1:16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 t="s">
        <v>213</v>
      </c>
      <c r="K22">
        <f t="shared" si="1"/>
        <v>2</v>
      </c>
      <c r="L22" t="s">
        <v>194</v>
      </c>
      <c r="M22" t="str">
        <f>" || obj_meas_type == "&amp;B22</f>
        <v xml:space="preserve"> || obj_meas_type == 0x14</v>
      </c>
      <c r="N22" t="str">
        <f t="shared" si="2"/>
        <v>moisture</v>
      </c>
      <c r="O22" t="str">
        <f t="shared" si="3"/>
        <v xml:space="preserve">    "moisture": 0x14,</v>
      </c>
      <c r="P22" t="str">
        <f t="shared" si="7"/>
        <v xml:space="preserve">    "moisture": {"measurement_type": 0x14, "accuracy_decimals": 2, "unit_of_measurement":"%" , "device_class": DEVICE_CLASS_MOISTURE},</v>
      </c>
    </row>
    <row r="23" spans="1:16" x14ac:dyDescent="0.25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K23">
        <f t="shared" si="1"/>
        <v>0</v>
      </c>
      <c r="L23" t="s">
        <v>192</v>
      </c>
      <c r="N23" t="str">
        <f t="shared" si="2"/>
        <v>battery</v>
      </c>
      <c r="O23" t="str">
        <f t="shared" si="3"/>
        <v xml:space="preserve">    "battery": 0x15,</v>
      </c>
      <c r="P23" t="str">
        <f t="shared" si="6"/>
        <v xml:space="preserve">    "battery": {"measurement_type": 0x15, "accuracy_decimals": 0, "unit_of_measurement":""},</v>
      </c>
    </row>
    <row r="24" spans="1:16" x14ac:dyDescent="0.25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K24">
        <f t="shared" si="1"/>
        <v>0</v>
      </c>
      <c r="L24" t="s">
        <v>192</v>
      </c>
      <c r="N24" t="str">
        <f t="shared" si="2"/>
        <v>battery_charging</v>
      </c>
      <c r="O24" t="str">
        <f t="shared" si="3"/>
        <v xml:space="preserve">    "battery_charging": 0x16,</v>
      </c>
      <c r="P24" t="str">
        <f t="shared" si="6"/>
        <v xml:space="preserve">    "battery_charging": {"measurement_type": 0x16, "accuracy_decimals": 0, "unit_of_measurement":""},</v>
      </c>
    </row>
    <row r="25" spans="1:16" x14ac:dyDescent="0.25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K25">
        <f t="shared" si="1"/>
        <v>0</v>
      </c>
      <c r="L25" t="s">
        <v>192</v>
      </c>
      <c r="N25" t="str">
        <f t="shared" si="2"/>
        <v>carbon_monoxide</v>
      </c>
      <c r="O25" t="str">
        <f t="shared" si="3"/>
        <v xml:space="preserve">    "carbon_monoxide": 0x17,</v>
      </c>
      <c r="P25" t="str">
        <f t="shared" si="6"/>
        <v xml:space="preserve">    "carbon_monoxide": {"measurement_type": 0x17, "accuracy_decimals": 0, "unit_of_measurement":""},</v>
      </c>
    </row>
    <row r="26" spans="1:16" x14ac:dyDescent="0.25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K26">
        <f t="shared" si="1"/>
        <v>0</v>
      </c>
      <c r="L26" t="s">
        <v>192</v>
      </c>
      <c r="N26" t="str">
        <f t="shared" si="2"/>
        <v>cold</v>
      </c>
      <c r="O26" t="str">
        <f t="shared" si="3"/>
        <v xml:space="preserve">    "cold": 0x18,</v>
      </c>
      <c r="P26" t="str">
        <f t="shared" si="6"/>
        <v xml:space="preserve">    "cold": {"measurement_type": 0x18, "accuracy_decimals": 0, "unit_of_measurement":""},</v>
      </c>
    </row>
    <row r="27" spans="1:16" x14ac:dyDescent="0.25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K27">
        <f t="shared" si="1"/>
        <v>0</v>
      </c>
      <c r="L27" t="s">
        <v>192</v>
      </c>
      <c r="N27" t="str">
        <f t="shared" si="2"/>
        <v>connectivity</v>
      </c>
      <c r="O27" t="str">
        <f t="shared" si="3"/>
        <v xml:space="preserve">    "connectivity": 0x19,</v>
      </c>
      <c r="P27" t="str">
        <f t="shared" si="6"/>
        <v xml:space="preserve">    "connectivity": {"measurement_type": 0x19, "accuracy_decimals": 0, "unit_of_measurement":""},</v>
      </c>
    </row>
    <row r="28" spans="1:16" x14ac:dyDescent="0.25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K28">
        <f t="shared" si="1"/>
        <v>0</v>
      </c>
      <c r="L28" t="s">
        <v>192</v>
      </c>
      <c r="N28" t="str">
        <f t="shared" si="2"/>
        <v>door</v>
      </c>
      <c r="O28" t="str">
        <f t="shared" si="3"/>
        <v xml:space="preserve">    "door": 0x1A,</v>
      </c>
      <c r="P28" t="str">
        <f t="shared" si="6"/>
        <v xml:space="preserve">    "door": {"measurement_type": 0x1A, "accuracy_decimals": 0, "unit_of_measurement":""},</v>
      </c>
    </row>
    <row r="29" spans="1:16" x14ac:dyDescent="0.25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K29">
        <f t="shared" si="1"/>
        <v>0</v>
      </c>
      <c r="L29" t="s">
        <v>192</v>
      </c>
      <c r="N29" t="str">
        <f t="shared" si="2"/>
        <v>garage_door</v>
      </c>
      <c r="O29" t="str">
        <f t="shared" si="3"/>
        <v xml:space="preserve">    "garage_door": 0x1B,</v>
      </c>
      <c r="P29" t="str">
        <f t="shared" si="6"/>
        <v xml:space="preserve">    "garage_door": {"measurement_type": 0x1B, "accuracy_decimals": 0, "unit_of_measurement":""},</v>
      </c>
    </row>
    <row r="30" spans="1:16" x14ac:dyDescent="0.25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K30">
        <f t="shared" si="1"/>
        <v>0</v>
      </c>
      <c r="L30" t="s">
        <v>192</v>
      </c>
      <c r="N30" t="str">
        <f t="shared" si="2"/>
        <v>gas</v>
      </c>
      <c r="O30" t="str">
        <f t="shared" si="3"/>
        <v xml:space="preserve">    "gas": 0x1C,</v>
      </c>
      <c r="P30" t="str">
        <f t="shared" si="6"/>
        <v xml:space="preserve">    "gas": {"measurement_type": 0x1C, "accuracy_decimals": 0, "unit_of_measurement":""},</v>
      </c>
    </row>
    <row r="31" spans="1:16" x14ac:dyDescent="0.25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K31">
        <f t="shared" si="1"/>
        <v>0</v>
      </c>
      <c r="L31" t="s">
        <v>192</v>
      </c>
      <c r="N31" t="str">
        <f t="shared" si="2"/>
        <v>heat</v>
      </c>
      <c r="O31" t="str">
        <f t="shared" si="3"/>
        <v xml:space="preserve">    "heat": 0x1D,</v>
      </c>
      <c r="P31" t="str">
        <f t="shared" si="6"/>
        <v xml:space="preserve">    "heat": {"measurement_type": 0x1D, "accuracy_decimals": 0, "unit_of_measurement":""},</v>
      </c>
    </row>
    <row r="32" spans="1:16" x14ac:dyDescent="0.25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K32">
        <f t="shared" si="1"/>
        <v>0</v>
      </c>
      <c r="L32" t="s">
        <v>192</v>
      </c>
      <c r="N32" t="str">
        <f t="shared" si="2"/>
        <v>light</v>
      </c>
      <c r="O32" t="str">
        <f t="shared" si="3"/>
        <v xml:space="preserve">    "light": 0x1E,</v>
      </c>
      <c r="P32" t="str">
        <f t="shared" si="6"/>
        <v xml:space="preserve">    "light": {"measurement_type": 0x1E, "accuracy_decimals": 0, "unit_of_measurement":""},</v>
      </c>
    </row>
    <row r="33" spans="1:16" x14ac:dyDescent="0.25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K33">
        <f t="shared" si="1"/>
        <v>0</v>
      </c>
      <c r="L33" t="s">
        <v>192</v>
      </c>
      <c r="N33" t="str">
        <f t="shared" si="2"/>
        <v>lock</v>
      </c>
      <c r="O33" t="str">
        <f t="shared" si="3"/>
        <v xml:space="preserve">    "lock": 0x1F,</v>
      </c>
      <c r="P33" t="str">
        <f t="shared" si="6"/>
        <v xml:space="preserve">    "lock": {"measurement_type": 0x1F, "accuracy_decimals": 0, "unit_of_measurement":""},</v>
      </c>
    </row>
    <row r="34" spans="1:16" x14ac:dyDescent="0.25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K34">
        <f t="shared" si="1"/>
        <v>0</v>
      </c>
      <c r="L34" t="s">
        <v>192</v>
      </c>
      <c r="N34" t="str">
        <f t="shared" si="2"/>
        <v>moisture</v>
      </c>
      <c r="O34" t="str">
        <f t="shared" si="3"/>
        <v xml:space="preserve">    "moisture": 0x20,</v>
      </c>
      <c r="P34" t="str">
        <f t="shared" si="6"/>
        <v xml:space="preserve">    "moisture": {"measurement_type": 0x20, "accuracy_decimals": 0, "unit_of_measurement":""},</v>
      </c>
    </row>
    <row r="35" spans="1:16" x14ac:dyDescent="0.25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K35">
        <f t="shared" si="1"/>
        <v>0</v>
      </c>
      <c r="L35" t="s">
        <v>192</v>
      </c>
      <c r="N35" t="str">
        <f t="shared" si="2"/>
        <v>motion</v>
      </c>
      <c r="O35" t="str">
        <f t="shared" si="3"/>
        <v xml:space="preserve">    "motion": 0x21,</v>
      </c>
      <c r="P35" t="str">
        <f t="shared" si="6"/>
        <v xml:space="preserve">    "motion": {"measurement_type": 0x21, "accuracy_decimals": 0, "unit_of_measurement":""},</v>
      </c>
    </row>
    <row r="36" spans="1:16" x14ac:dyDescent="0.25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K36">
        <f t="shared" si="1"/>
        <v>0</v>
      </c>
      <c r="L36" t="s">
        <v>192</v>
      </c>
      <c r="N36" t="str">
        <f t="shared" si="2"/>
        <v>moving</v>
      </c>
      <c r="O36" t="str">
        <f t="shared" si="3"/>
        <v xml:space="preserve">    "moving": 0x22,</v>
      </c>
      <c r="P36" t="str">
        <f t="shared" si="6"/>
        <v xml:space="preserve">    "moving": {"measurement_type": 0x22, "accuracy_decimals": 0, "unit_of_measurement":""},</v>
      </c>
    </row>
    <row r="37" spans="1:16" x14ac:dyDescent="0.25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K37">
        <f t="shared" si="1"/>
        <v>0</v>
      </c>
      <c r="L37" t="s">
        <v>192</v>
      </c>
      <c r="N37" t="str">
        <f t="shared" si="2"/>
        <v>occupancy</v>
      </c>
      <c r="O37" t="str">
        <f t="shared" si="3"/>
        <v xml:space="preserve">    "occupancy": 0x23,</v>
      </c>
      <c r="P37" t="str">
        <f t="shared" si="6"/>
        <v xml:space="preserve">    "occupancy": {"measurement_type": 0x23, "accuracy_decimals": 0, "unit_of_measurement":""},</v>
      </c>
    </row>
    <row r="38" spans="1:16" x14ac:dyDescent="0.25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K38">
        <f t="shared" si="1"/>
        <v>0</v>
      </c>
      <c r="L38" t="s">
        <v>192</v>
      </c>
      <c r="N38" t="str">
        <f t="shared" si="2"/>
        <v>plug</v>
      </c>
      <c r="O38" t="str">
        <f t="shared" si="3"/>
        <v xml:space="preserve">    "plug": 0x24,</v>
      </c>
      <c r="P38" t="str">
        <f t="shared" si="6"/>
        <v xml:space="preserve">    "plug": {"measurement_type": 0x24, "accuracy_decimals": 0, "unit_of_measurement":""},</v>
      </c>
    </row>
    <row r="39" spans="1:16" x14ac:dyDescent="0.25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K39">
        <f t="shared" si="1"/>
        <v>0</v>
      </c>
      <c r="L39" t="s">
        <v>192</v>
      </c>
      <c r="N39" t="str">
        <f t="shared" si="2"/>
        <v>presence</v>
      </c>
      <c r="O39" t="str">
        <f t="shared" si="3"/>
        <v xml:space="preserve">    "presence": 0x25,</v>
      </c>
      <c r="P39" t="str">
        <f t="shared" si="6"/>
        <v xml:space="preserve">    "presence": {"measurement_type": 0x25, "accuracy_decimals": 0, "unit_of_measurement":""},</v>
      </c>
    </row>
    <row r="40" spans="1:16" x14ac:dyDescent="0.25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K40">
        <f t="shared" si="1"/>
        <v>0</v>
      </c>
      <c r="L40" t="s">
        <v>192</v>
      </c>
      <c r="N40" t="str">
        <f t="shared" si="2"/>
        <v>problem</v>
      </c>
      <c r="O40" t="str">
        <f t="shared" si="3"/>
        <v xml:space="preserve">    "problem": 0x26,</v>
      </c>
      <c r="P40" t="str">
        <f t="shared" si="6"/>
        <v xml:space="preserve">    "problem": {"measurement_type": 0x26, "accuracy_decimals": 0, "unit_of_measurement":""},</v>
      </c>
    </row>
    <row r="41" spans="1:16" x14ac:dyDescent="0.25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K41">
        <f t="shared" si="1"/>
        <v>0</v>
      </c>
      <c r="L41" t="s">
        <v>192</v>
      </c>
      <c r="N41" t="str">
        <f t="shared" si="2"/>
        <v>running</v>
      </c>
      <c r="O41" t="str">
        <f t="shared" si="3"/>
        <v xml:space="preserve">    "running": 0x27,</v>
      </c>
      <c r="P41" t="str">
        <f t="shared" si="6"/>
        <v xml:space="preserve">    "running": {"measurement_type": 0x27, "accuracy_decimals": 0, "unit_of_measurement":""},</v>
      </c>
    </row>
    <row r="42" spans="1:16" x14ac:dyDescent="0.25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K42">
        <f t="shared" si="1"/>
        <v>0</v>
      </c>
      <c r="L42" t="s">
        <v>192</v>
      </c>
      <c r="N42" t="str">
        <f t="shared" si="2"/>
        <v>safety</v>
      </c>
      <c r="O42" t="str">
        <f t="shared" si="3"/>
        <v xml:space="preserve">    "safety": 0x28,</v>
      </c>
      <c r="P42" t="str">
        <f t="shared" si="6"/>
        <v xml:space="preserve">    "safety": {"measurement_type": 0x28, "accuracy_decimals": 0, "unit_of_measurement":""},</v>
      </c>
    </row>
    <row r="43" spans="1:16" x14ac:dyDescent="0.25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K43">
        <f t="shared" si="1"/>
        <v>0</v>
      </c>
      <c r="L43" t="s">
        <v>192</v>
      </c>
      <c r="N43" t="str">
        <f t="shared" si="2"/>
        <v>smoke</v>
      </c>
      <c r="O43" t="str">
        <f t="shared" si="3"/>
        <v xml:space="preserve">    "smoke": 0x29,</v>
      </c>
      <c r="P43" t="str">
        <f t="shared" si="6"/>
        <v xml:space="preserve">    "smoke": {"measurement_type": 0x29, "accuracy_decimals": 0, "unit_of_measurement":""},</v>
      </c>
    </row>
    <row r="44" spans="1:16" x14ac:dyDescent="0.25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K44">
        <f t="shared" ref="K44:K49" si="8">ABS(LOG10(E44))</f>
        <v>0</v>
      </c>
      <c r="L44" t="s">
        <v>192</v>
      </c>
      <c r="N44" t="str">
        <f t="shared" si="2"/>
        <v>sound</v>
      </c>
      <c r="O44" t="str">
        <f t="shared" si="3"/>
        <v xml:space="preserve">    "sound": 0x2A,</v>
      </c>
      <c r="P44" t="str">
        <f t="shared" si="6"/>
        <v xml:space="preserve">    "sound": {"measurement_type": 0x2A, "accuracy_decimals": 0, "unit_of_measurement":""},</v>
      </c>
    </row>
    <row r="45" spans="1:16" x14ac:dyDescent="0.25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K45">
        <f t="shared" si="8"/>
        <v>0</v>
      </c>
      <c r="L45" t="s">
        <v>192</v>
      </c>
      <c r="N45" t="str">
        <f t="shared" si="2"/>
        <v>tamper</v>
      </c>
      <c r="O45" t="str">
        <f t="shared" si="3"/>
        <v xml:space="preserve">    "tamper": 0x2B,</v>
      </c>
      <c r="P45" t="str">
        <f t="shared" si="6"/>
        <v xml:space="preserve">    "tamper": {"measurement_type": 0x2B, "accuracy_decimals": 0, "unit_of_measurement":""},</v>
      </c>
    </row>
    <row r="46" spans="1:16" x14ac:dyDescent="0.25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K46">
        <f t="shared" si="8"/>
        <v>0</v>
      </c>
      <c r="L46" t="s">
        <v>192</v>
      </c>
      <c r="N46" t="str">
        <f t="shared" si="2"/>
        <v>vibration</v>
      </c>
      <c r="O46" t="str">
        <f t="shared" si="3"/>
        <v xml:space="preserve">    "vibration": 0x2C,</v>
      </c>
      <c r="P46" t="str">
        <f t="shared" si="6"/>
        <v xml:space="preserve">    "vibration": {"measurement_type": 0x2C, "accuracy_decimals": 0, "unit_of_measurement":""},</v>
      </c>
    </row>
    <row r="47" spans="1:16" x14ac:dyDescent="0.25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K47">
        <f t="shared" si="8"/>
        <v>0</v>
      </c>
      <c r="L47" t="s">
        <v>192</v>
      </c>
      <c r="N47" t="str">
        <f t="shared" si="2"/>
        <v>window</v>
      </c>
      <c r="O47" t="str">
        <f t="shared" si="3"/>
        <v xml:space="preserve">    "window": 0x2D,</v>
      </c>
      <c r="P47" t="str">
        <f t="shared" si="6"/>
        <v xml:space="preserve">    "window": {"measurement_type": 0x2D, "accuracy_decimals": 0, "unit_of_measurement":""},</v>
      </c>
    </row>
    <row r="48" spans="1:16" x14ac:dyDescent="0.25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 t="s">
        <v>206</v>
      </c>
      <c r="K48">
        <f t="shared" si="8"/>
        <v>0</v>
      </c>
      <c r="L48" t="s">
        <v>194</v>
      </c>
      <c r="N48" t="str">
        <f t="shared" si="2"/>
        <v>humidity2</v>
      </c>
      <c r="O48" t="str">
        <f t="shared" si="3"/>
        <v xml:space="preserve">    "humidity2": 0x2E,</v>
      </c>
      <c r="P48" t="str">
        <f t="shared" ref="P48:P49" si="9">"    """&amp;N48&amp;""": {""measurement_type"": " &amp; B48 &amp; ", ""accuracy_decimals"": "&amp;K48&amp;", ""unit_of_measurement"":"""&amp;H48&amp;""" , ""device_class"": "&amp;I48&amp;"},"</f>
        <v xml:space="preserve">    "humidity2": {"measurement_type": 0x2E, "accuracy_decimals": 0, "unit_of_measurement":"%" , "device_class": DEVICE_CLASS_HUMIDITY},</v>
      </c>
    </row>
    <row r="49" spans="1:16" x14ac:dyDescent="0.25">
      <c r="A49">
        <f t="shared" si="0"/>
        <v>47</v>
      </c>
      <c r="B49" t="s">
        <v>64</v>
      </c>
      <c r="C49" t="s">
        <v>216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 t="s">
        <v>213</v>
      </c>
      <c r="K49">
        <f t="shared" si="8"/>
        <v>0</v>
      </c>
      <c r="L49" t="s">
        <v>194</v>
      </c>
      <c r="N49" t="str">
        <f t="shared" si="2"/>
        <v>moisture2</v>
      </c>
      <c r="O49" t="str">
        <f t="shared" si="3"/>
        <v xml:space="preserve">    "moisture2": 0x2F,</v>
      </c>
      <c r="P49" t="str">
        <f t="shared" si="9"/>
        <v xml:space="preserve">    "moisture2": {"measurement_type": 0x2F, "accuracy_decimals": 0, "unit_of_measurement":"%" , "device_class": DEVICE_CLASS_MOISTURE},</v>
      </c>
    </row>
    <row r="54" spans="1:16" x14ac:dyDescent="0.25">
      <c r="A54" t="s">
        <v>195</v>
      </c>
    </row>
    <row r="55" spans="1:16" x14ac:dyDescent="0.25">
      <c r="A55" s="2" t="s">
        <v>196</v>
      </c>
    </row>
    <row r="57" spans="1:16" x14ac:dyDescent="0.25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6" x14ac:dyDescent="0.25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6" x14ac:dyDescent="0.25">
      <c r="C59" t="s">
        <v>6</v>
      </c>
      <c r="D59" t="s">
        <v>156</v>
      </c>
      <c r="F59" t="s">
        <v>157</v>
      </c>
      <c r="G59" t="s">
        <v>156</v>
      </c>
    </row>
    <row r="60" spans="1:16" x14ac:dyDescent="0.25">
      <c r="C60" t="s">
        <v>9</v>
      </c>
      <c r="D60" t="s">
        <v>158</v>
      </c>
      <c r="F60" t="s">
        <v>159</v>
      </c>
      <c r="G60" t="s">
        <v>158</v>
      </c>
    </row>
    <row r="61" spans="1:16" x14ac:dyDescent="0.25">
      <c r="C61" t="s">
        <v>13</v>
      </c>
      <c r="D61" t="s">
        <v>160</v>
      </c>
      <c r="F61" t="s">
        <v>161</v>
      </c>
      <c r="G61" t="s">
        <v>160</v>
      </c>
    </row>
    <row r="62" spans="1:16" x14ac:dyDescent="0.25">
      <c r="C62" t="s">
        <v>17</v>
      </c>
      <c r="D62" t="s">
        <v>162</v>
      </c>
      <c r="F62" t="s">
        <v>163</v>
      </c>
      <c r="G62" t="s">
        <v>162</v>
      </c>
    </row>
    <row r="63" spans="1:16" x14ac:dyDescent="0.25">
      <c r="C63" t="s">
        <v>21</v>
      </c>
      <c r="D63" t="s">
        <v>164</v>
      </c>
      <c r="F63" t="s">
        <v>165</v>
      </c>
      <c r="G63" t="s">
        <v>164</v>
      </c>
    </row>
    <row r="64" spans="1:16" x14ac:dyDescent="0.25">
      <c r="C64" t="s">
        <v>25</v>
      </c>
      <c r="D64" t="s">
        <v>166</v>
      </c>
      <c r="F64" t="s">
        <v>167</v>
      </c>
      <c r="G64" t="s">
        <v>166</v>
      </c>
    </row>
    <row r="65" spans="1:7" x14ac:dyDescent="0.25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25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25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O49" xr:uid="{939659DA-A1AE-4233-819E-CB268DB45EEC}"/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196-756D-49C6-ACCE-21EFE4A952B1}">
  <sheetPr filterMode="1"/>
  <dimension ref="A1:S94"/>
  <sheetViews>
    <sheetView tabSelected="1" topLeftCell="H1" zoomScale="85" zoomScaleNormal="85" workbookViewId="0">
      <pane ySplit="1" topLeftCell="A17" activePane="bottomLeft" state="frozen"/>
      <selection pane="bottomLeft" activeCell="S17" sqref="S17:S47"/>
    </sheetView>
  </sheetViews>
  <sheetFormatPr defaultColWidth="20.42578125" defaultRowHeight="15" x14ac:dyDescent="0.25"/>
  <cols>
    <col min="2" max="2" width="9" bestFit="1" customWidth="1"/>
    <col min="3" max="3" width="17" bestFit="1" customWidth="1"/>
    <col min="4" max="4" width="16.42578125" customWidth="1"/>
    <col min="5" max="5" width="8.85546875" customWidth="1"/>
    <col min="6" max="6" width="13" style="3" customWidth="1"/>
    <col min="7" max="7" width="13.140625" customWidth="1"/>
    <col min="8" max="8" width="9.85546875" customWidth="1"/>
    <col min="9" max="9" width="8.5703125" customWidth="1"/>
    <col min="10" max="10" width="7.7109375" customWidth="1"/>
    <col min="11" max="11" width="5.140625" style="4" customWidth="1"/>
    <col min="12" max="12" width="8.7109375" customWidth="1"/>
    <col min="13" max="13" width="10.7109375" customWidth="1"/>
    <col min="14" max="14" width="8" customWidth="1"/>
    <col min="15" max="15" width="9" customWidth="1"/>
    <col min="16" max="16" width="20" customWidth="1"/>
    <col min="17" max="18" width="16.7109375" customWidth="1"/>
    <col min="19" max="19" width="108.42578125" customWidth="1"/>
  </cols>
  <sheetData>
    <row r="1" spans="1:19" s="5" customFormat="1" ht="30" x14ac:dyDescent="0.25">
      <c r="A1" s="5" t="s">
        <v>338</v>
      </c>
      <c r="B1" s="5" t="s">
        <v>178</v>
      </c>
      <c r="C1" s="5" t="s">
        <v>1</v>
      </c>
      <c r="D1" s="5" t="s">
        <v>179</v>
      </c>
      <c r="E1" s="5" t="s">
        <v>2</v>
      </c>
      <c r="F1" s="6" t="s">
        <v>3</v>
      </c>
      <c r="G1" s="5" t="s">
        <v>4</v>
      </c>
      <c r="H1" s="5" t="s">
        <v>5</v>
      </c>
      <c r="I1" s="5" t="s">
        <v>188</v>
      </c>
      <c r="J1" s="5" t="s">
        <v>357</v>
      </c>
      <c r="K1" s="5" t="s">
        <v>360</v>
      </c>
      <c r="L1" s="7" t="s">
        <v>352</v>
      </c>
      <c r="M1" s="7" t="s">
        <v>353</v>
      </c>
      <c r="N1" s="7" t="s">
        <v>356</v>
      </c>
      <c r="O1" s="5" t="s">
        <v>354</v>
      </c>
      <c r="P1" s="5" t="s">
        <v>202</v>
      </c>
      <c r="Q1" s="5" t="s">
        <v>355</v>
      </c>
      <c r="R1" s="5" t="s">
        <v>190</v>
      </c>
      <c r="S1" s="8" t="s">
        <v>201</v>
      </c>
    </row>
    <row r="2" spans="1:19" hidden="1" x14ac:dyDescent="0.25">
      <c r="A2">
        <f t="shared" ref="A2:A78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 s="3" t="s">
        <v>337</v>
      </c>
      <c r="G2">
        <v>9</v>
      </c>
      <c r="I2" t="str">
        <f t="shared" ref="I2:I33" si="1">IF(N2&gt;0," || obj_meas_type == "&amp;B2,"")</f>
        <v/>
      </c>
      <c r="J2" t="b">
        <f>IF(ISBLANK(D2),"NA",NOT(ISERR(FIND("True =",G2))))</f>
        <v>0</v>
      </c>
      <c r="K2" s="4" t="str">
        <f>C2&amp;J2</f>
        <v>packet idFALSE</v>
      </c>
      <c r="L2">
        <f t="shared" ref="L2:L33" si="2">_xlfn.NUMBERVALUE(IFERROR(MID(D2,FIND("(",D2)+1,1),0))</f>
        <v>1</v>
      </c>
      <c r="M2">
        <f t="shared" ref="M2:M33" si="3">IF(MID(D2,1,4)="sint",1,0)</f>
        <v>0</v>
      </c>
      <c r="N2">
        <f t="shared" ref="N2:N33" si="4">IFERROR(ABS(LOG10(E2)),0)</f>
        <v>0</v>
      </c>
      <c r="O2" t="str">
        <f>DEC2HEX(L2+_xlfn.BITLSHIFT(M2,3)+_xlfn.BITLSHIFT(N2,5),2)</f>
        <v>01</v>
      </c>
      <c r="Q2" t="str">
        <f t="shared" ref="Q2:Q33" si="5">"0x"&amp;O2&amp;","&amp;CHAR(9)&amp;" // "&amp;B2&amp;" | "&amp;C2&amp;" | "&amp;D2&amp;" | datatype: "&amp;M2&amp;" | factor_exp10: "&amp;E2&amp;" | example: "&amp;F2</f>
        <v>0x01,	 // 0x00 | packet id | uint8 (1 byte) | datatype: 0 | factor_exp10: 1 | example: 9</v>
      </c>
      <c r="R2" t="str">
        <f>SUBSTITUTE(SUBSTITUTE(SUBSTITUTE(SUBSTITUTE(C2," ","_"),".","_"),"(",""),")","")</f>
        <v>packet_id</v>
      </c>
      <c r="S2" s="9" t="str">
        <f>"  "&amp;IF(OR(J2=TRUE,J2=FALSE),""""&amp;R2&amp;""": {""measurement_type"": "&amp;B2&amp;IF(NOT(ISBLANK(P2)),", ""device_class"": "&amp;P2,"")&amp;IF(J2=FALSE,", ""accuracy_decimals"": "&amp;N2&amp;", ""unit_of_measurement"": """&amp;H2&amp;"""","")&amp;"},","# "&amp;B2)</f>
        <v xml:space="preserve">  "packet_id": {"measurement_type": 0x00, "accuracy_decimals": 0, "unit_of_measurement": ""},</v>
      </c>
    </row>
    <row r="3" spans="1:19" hidden="1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 s="3" t="s">
        <v>288</v>
      </c>
      <c r="G3">
        <v>97</v>
      </c>
      <c r="H3" t="s">
        <v>8</v>
      </c>
      <c r="I3" t="str">
        <f t="shared" si="1"/>
        <v/>
      </c>
      <c r="J3" t="b">
        <f t="shared" ref="J3:J66" si="6">IF(ISBLANK(D3),"NA",NOT(ISERR(FIND("True =",G3))))</f>
        <v>0</v>
      </c>
      <c r="K3" s="4" t="str">
        <f t="shared" ref="K3:K66" si="7">C3&amp;J3</f>
        <v>batteryFALSE</v>
      </c>
      <c r="L3">
        <f t="shared" si="2"/>
        <v>1</v>
      </c>
      <c r="M3">
        <f t="shared" si="3"/>
        <v>0</v>
      </c>
      <c r="N3">
        <f t="shared" si="4"/>
        <v>0</v>
      </c>
      <c r="O3" t="str">
        <f t="shared" ref="O3:O66" si="8">DEC2HEX(L3+_xlfn.BITLSHIFT(M3,3)+_xlfn.BITLSHIFT(N3,5),2)</f>
        <v>01</v>
      </c>
      <c r="P3" t="s">
        <v>204</v>
      </c>
      <c r="Q3" t="str">
        <f t="shared" si="5"/>
        <v>0x01,	 // 0x01 | battery | uint8 (1 byte) | datatype: 0 | factor_exp10: 1 | example: 0161</v>
      </c>
      <c r="R3" t="str">
        <f t="shared" ref="R3:R48" si="9">SUBSTITUTE(SUBSTITUTE(SUBSTITUTE(SUBSTITUTE(C3," ","_"),".","_"),"(",""),")","")</f>
        <v>battery</v>
      </c>
      <c r="S3" s="9" t="str">
        <f t="shared" ref="S3:S66" si="10">"  "&amp;IF(OR(J3=TRUE,J3=FALSE),""""&amp;R3&amp;""": {""measurement_type"": "&amp;B3&amp;IF(NOT(ISBLANK(P3)),", ""device_class"": "&amp;P3,"")&amp;IF(J3=FALSE,", ""accuracy_decimals"": "&amp;N3&amp;", ""unit_of_measurement"": """&amp;H3&amp;"""","")&amp;"},","# "&amp;B3)</f>
        <v xml:space="preserve">  "battery": {"measurement_type": 0x01, "device_class": DEVICE_CLASS_BATTERY, "accuracy_decimals": 0, "unit_of_measurement": "%"},</v>
      </c>
    </row>
    <row r="4" spans="1:19" hidden="1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s="3" t="s">
        <v>267</v>
      </c>
      <c r="G4">
        <v>25.06</v>
      </c>
      <c r="H4" t="s">
        <v>12</v>
      </c>
      <c r="I4" t="str">
        <f t="shared" si="1"/>
        <v xml:space="preserve"> || obj_meas_type == 0x02</v>
      </c>
      <c r="J4" t="b">
        <f t="shared" si="6"/>
        <v>0</v>
      </c>
      <c r="K4" s="4" t="str">
        <f t="shared" si="7"/>
        <v>temperatureFALSE</v>
      </c>
      <c r="L4">
        <f t="shared" si="2"/>
        <v>2</v>
      </c>
      <c r="M4">
        <f t="shared" si="3"/>
        <v>1</v>
      </c>
      <c r="N4">
        <f t="shared" si="4"/>
        <v>2</v>
      </c>
      <c r="O4" t="str">
        <f t="shared" si="8"/>
        <v>4A</v>
      </c>
      <c r="P4" t="s">
        <v>205</v>
      </c>
      <c r="Q4" t="str">
        <f t="shared" si="5"/>
        <v>0x4A,	 // 0x02 | temperature | sint16 (2 bytes) | datatype: 1 | factor_exp10: 0.01 | example: 02CA09</v>
      </c>
      <c r="R4" t="str">
        <f t="shared" si="9"/>
        <v>temperature</v>
      </c>
      <c r="S4" s="9" t="str">
        <f t="shared" si="10"/>
        <v xml:space="preserve">  "temperature": {"measurement_type": 0x02, "device_class": DEVICE_CLASS_TEMPERATURE, "accuracy_decimals": 2, "unit_of_measurement": "°C"},</v>
      </c>
    </row>
    <row r="5" spans="1:19" hidden="1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s="3" t="s">
        <v>249</v>
      </c>
      <c r="G5">
        <v>50.55</v>
      </c>
      <c r="H5" t="s">
        <v>8</v>
      </c>
      <c r="I5" t="str">
        <f t="shared" si="1"/>
        <v xml:space="preserve"> || obj_meas_type == 0x03</v>
      </c>
      <c r="J5" t="b">
        <f t="shared" si="6"/>
        <v>0</v>
      </c>
      <c r="K5" s="4" t="str">
        <f t="shared" si="7"/>
        <v>humidityFALSE</v>
      </c>
      <c r="L5">
        <f t="shared" si="2"/>
        <v>2</v>
      </c>
      <c r="M5">
        <f t="shared" si="3"/>
        <v>0</v>
      </c>
      <c r="N5">
        <f t="shared" si="4"/>
        <v>2</v>
      </c>
      <c r="O5" t="str">
        <f t="shared" si="8"/>
        <v>42</v>
      </c>
      <c r="Q5" t="str">
        <f t="shared" si="5"/>
        <v>0x42,	 // 0x03 | humidity | uint16 (2 bytes) | datatype: 0 | factor_exp10: 0.01 | example: 03BF13</v>
      </c>
      <c r="R5" t="str">
        <f t="shared" si="9"/>
        <v>humidity</v>
      </c>
      <c r="S5" s="9" t="str">
        <f t="shared" si="10"/>
        <v xml:space="preserve">  "humidity": {"measurement_type": 0x03, "accuracy_decimals": 2, "unit_of_measurement": "%"},</v>
      </c>
    </row>
    <row r="6" spans="1:19" hidden="1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s="3" t="s">
        <v>258</v>
      </c>
      <c r="G6">
        <v>1008.83</v>
      </c>
      <c r="H6" t="s">
        <v>20</v>
      </c>
      <c r="I6" t="str">
        <f t="shared" si="1"/>
        <v xml:space="preserve"> || obj_meas_type == 0x04</v>
      </c>
      <c r="J6" t="b">
        <f t="shared" si="6"/>
        <v>0</v>
      </c>
      <c r="K6" s="4" t="str">
        <f t="shared" si="7"/>
        <v>pressureFALSE</v>
      </c>
      <c r="L6">
        <f t="shared" si="2"/>
        <v>3</v>
      </c>
      <c r="M6">
        <f t="shared" si="3"/>
        <v>0</v>
      </c>
      <c r="N6">
        <f t="shared" si="4"/>
        <v>2</v>
      </c>
      <c r="O6" t="str">
        <f t="shared" si="8"/>
        <v>43</v>
      </c>
      <c r="P6" t="s">
        <v>207</v>
      </c>
      <c r="Q6" t="str">
        <f t="shared" si="5"/>
        <v>0x43,	 // 0x04 | pressure | uint24 (3 bytes) | datatype: 0 | factor_exp10: 0.01 | example: 04138A01</v>
      </c>
      <c r="R6" t="str">
        <f t="shared" si="9"/>
        <v>pressure</v>
      </c>
      <c r="S6" s="9" t="str">
        <f t="shared" si="10"/>
        <v xml:space="preserve">  "pressure": {"measurement_type": 0x04, "device_class": DEVICE_CLASS_PRESSURE, "accuracy_decimals": 2, "unit_of_measurement": "hPa"},</v>
      </c>
    </row>
    <row r="7" spans="1:19" hidden="1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s="3" t="s">
        <v>250</v>
      </c>
      <c r="G7">
        <v>13460.67</v>
      </c>
      <c r="H7" t="s">
        <v>24</v>
      </c>
      <c r="I7" t="str">
        <f t="shared" si="1"/>
        <v xml:space="preserve"> || obj_meas_type == 0x05</v>
      </c>
      <c r="J7" t="b">
        <f t="shared" si="6"/>
        <v>0</v>
      </c>
      <c r="K7" s="4" t="str">
        <f t="shared" si="7"/>
        <v>illuminanceFALSE</v>
      </c>
      <c r="L7">
        <f t="shared" si="2"/>
        <v>3</v>
      </c>
      <c r="M7">
        <f t="shared" si="3"/>
        <v>0</v>
      </c>
      <c r="N7">
        <f t="shared" si="4"/>
        <v>2</v>
      </c>
      <c r="O7" t="str">
        <f t="shared" si="8"/>
        <v>43</v>
      </c>
      <c r="P7" t="s">
        <v>208</v>
      </c>
      <c r="Q7" t="str">
        <f t="shared" si="5"/>
        <v>0x43,	 // 0x05 | illuminance | uint24 (3 bytes) | datatype: 0 | factor_exp10: 0.01 | example: 05138A14</v>
      </c>
      <c r="R7" t="str">
        <f t="shared" si="9"/>
        <v>illuminance</v>
      </c>
      <c r="S7" s="9" t="str">
        <f t="shared" si="10"/>
        <v xml:space="preserve">  "illuminance": {"measurement_type": 0x05, "device_class": DEVICE_CLASS_ILLUMINANCE, "accuracy_decimals": 2, "unit_of_measurement": "lux"},</v>
      </c>
    </row>
    <row r="8" spans="1:19" hidden="1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s="3" t="s">
        <v>251</v>
      </c>
      <c r="G8">
        <v>80.3</v>
      </c>
      <c r="H8" t="s">
        <v>28</v>
      </c>
      <c r="I8" t="str">
        <f t="shared" si="1"/>
        <v xml:space="preserve"> || obj_meas_type == 0x06</v>
      </c>
      <c r="J8" t="b">
        <f t="shared" si="6"/>
        <v>0</v>
      </c>
      <c r="K8" s="4" t="str">
        <f t="shared" si="7"/>
        <v>mass (kg)FALSE</v>
      </c>
      <c r="L8">
        <f t="shared" si="2"/>
        <v>2</v>
      </c>
      <c r="M8">
        <f t="shared" si="3"/>
        <v>0</v>
      </c>
      <c r="N8">
        <f t="shared" si="4"/>
        <v>2</v>
      </c>
      <c r="O8" t="str">
        <f t="shared" si="8"/>
        <v>42</v>
      </c>
      <c r="Q8" t="str">
        <f t="shared" si="5"/>
        <v>0x42,	 // 0x06 | mass (kg) | uint16 (2 byte) | datatype: 0 | factor_exp10: 0.01 | example: 065E1F</v>
      </c>
      <c r="R8" t="str">
        <f t="shared" si="9"/>
        <v>mass_kg</v>
      </c>
      <c r="S8" s="9" t="str">
        <f t="shared" si="10"/>
        <v xml:space="preserve">  "mass_kg": {"measurement_type": 0x06, "accuracy_decimals": 2, "unit_of_measurement": "kg"},</v>
      </c>
    </row>
    <row r="9" spans="1:19" hidden="1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s="3" t="s">
        <v>252</v>
      </c>
      <c r="G9">
        <v>74.86</v>
      </c>
      <c r="H9" t="s">
        <v>32</v>
      </c>
      <c r="I9" t="str">
        <f t="shared" si="1"/>
        <v xml:space="preserve"> || obj_meas_type == 0x07</v>
      </c>
      <c r="J9" t="b">
        <f t="shared" si="6"/>
        <v>0</v>
      </c>
      <c r="K9" s="4" t="str">
        <f t="shared" si="7"/>
        <v>mass (lb)FALSE</v>
      </c>
      <c r="L9">
        <f t="shared" si="2"/>
        <v>2</v>
      </c>
      <c r="M9">
        <f t="shared" si="3"/>
        <v>0</v>
      </c>
      <c r="N9">
        <f t="shared" si="4"/>
        <v>2</v>
      </c>
      <c r="O9" t="str">
        <f t="shared" si="8"/>
        <v>42</v>
      </c>
      <c r="Q9" t="str">
        <f t="shared" si="5"/>
        <v>0x42,	 // 0x07 | mass (lb) | uint16 (2 byte) | datatype: 0 | factor_exp10: 0.01 | example: 073E1D</v>
      </c>
      <c r="R9" t="str">
        <f t="shared" si="9"/>
        <v>mass_lb</v>
      </c>
      <c r="S9" s="9" t="str">
        <f t="shared" si="10"/>
        <v xml:space="preserve">  "mass_lb": {"measurement_type": 0x07, "accuracy_decimals": 2, "unit_of_measurement": "lb"},</v>
      </c>
    </row>
    <row r="10" spans="1:19" hidden="1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s="3" t="s">
        <v>228</v>
      </c>
      <c r="G10">
        <v>17.38</v>
      </c>
      <c r="H10" t="s">
        <v>12</v>
      </c>
      <c r="I10" t="str">
        <f t="shared" si="1"/>
        <v xml:space="preserve"> || obj_meas_type == 0x08</v>
      </c>
      <c r="J10" t="b">
        <f t="shared" si="6"/>
        <v>0</v>
      </c>
      <c r="K10" s="4" t="str">
        <f t="shared" si="7"/>
        <v>dewpointFALSE</v>
      </c>
      <c r="L10">
        <f t="shared" si="2"/>
        <v>2</v>
      </c>
      <c r="M10">
        <f t="shared" si="3"/>
        <v>1</v>
      </c>
      <c r="N10">
        <f t="shared" si="4"/>
        <v>2</v>
      </c>
      <c r="O10" t="str">
        <f t="shared" si="8"/>
        <v>4A</v>
      </c>
      <c r="Q10" t="str">
        <f t="shared" si="5"/>
        <v>0x4A,	 // 0x08 | dewpoint | sint16 (2 bytes) | datatype: 1 | factor_exp10: 0.01 | example: 08CA06</v>
      </c>
      <c r="R10" t="str">
        <f t="shared" si="9"/>
        <v>dewpoint</v>
      </c>
      <c r="S10" s="9" t="str">
        <f t="shared" si="10"/>
        <v xml:space="preserve">  "dewpoint": {"measurement_type": 0x08, "accuracy_decimals": 2, "unit_of_measurement": "°C"},</v>
      </c>
    </row>
    <row r="11" spans="1:19" hidden="1" x14ac:dyDescent="0.25">
      <c r="A11">
        <f t="shared" si="0"/>
        <v>9</v>
      </c>
      <c r="B11" t="s">
        <v>36</v>
      </c>
      <c r="C11" t="s">
        <v>369</v>
      </c>
      <c r="D11" t="s">
        <v>219</v>
      </c>
      <c r="E11">
        <v>1</v>
      </c>
      <c r="F11" s="3" t="s">
        <v>290</v>
      </c>
      <c r="G11">
        <v>96</v>
      </c>
      <c r="I11" t="str">
        <f t="shared" si="1"/>
        <v/>
      </c>
      <c r="J11" t="b">
        <f t="shared" si="6"/>
        <v>0</v>
      </c>
      <c r="K11" s="4" t="str">
        <f t="shared" si="7"/>
        <v>count smallFALSE</v>
      </c>
      <c r="L11">
        <f t="shared" si="2"/>
        <v>1</v>
      </c>
      <c r="M11">
        <f t="shared" si="3"/>
        <v>0</v>
      </c>
      <c r="N11">
        <f t="shared" si="4"/>
        <v>0</v>
      </c>
      <c r="O11" t="str">
        <f t="shared" si="8"/>
        <v>01</v>
      </c>
      <c r="Q11" t="str">
        <f t="shared" si="5"/>
        <v>0x01,	 // 0x09 | count small | uint (1 bytes) | datatype: 0 | factor_exp10: 1 | example: 0960</v>
      </c>
      <c r="R11" t="str">
        <f t="shared" si="9"/>
        <v>count_small</v>
      </c>
      <c r="S11" s="9" t="str">
        <f t="shared" si="10"/>
        <v xml:space="preserve">  "count_small": {"measurement_type": 0x09, "accuracy_decimals": 0, "unit_of_measurement": ""},</v>
      </c>
    </row>
    <row r="12" spans="1:19" hidden="1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s="3" t="s">
        <v>243</v>
      </c>
      <c r="G12">
        <v>1346.067</v>
      </c>
      <c r="H12" t="s">
        <v>40</v>
      </c>
      <c r="I12" t="str">
        <f t="shared" si="1"/>
        <v xml:space="preserve"> || obj_meas_type == 0x0A</v>
      </c>
      <c r="J12" t="b">
        <f t="shared" si="6"/>
        <v>0</v>
      </c>
      <c r="K12" s="4" t="str">
        <f t="shared" si="7"/>
        <v>energyFALSE</v>
      </c>
      <c r="L12">
        <f t="shared" si="2"/>
        <v>3</v>
      </c>
      <c r="M12">
        <f t="shared" si="3"/>
        <v>0</v>
      </c>
      <c r="N12">
        <f t="shared" si="4"/>
        <v>3</v>
      </c>
      <c r="O12" t="str">
        <f t="shared" si="8"/>
        <v>63</v>
      </c>
      <c r="P12" t="s">
        <v>209</v>
      </c>
      <c r="Q12" t="str">
        <f t="shared" si="5"/>
        <v>0x63,	 // 0x0A | energy | uint24 (3 bytes) | datatype: 0 | factor_exp10: 0.001 | example: 0A138A14</v>
      </c>
      <c r="R12" t="str">
        <f t="shared" si="9"/>
        <v>energy</v>
      </c>
      <c r="S12" s="9" t="str">
        <f t="shared" si="10"/>
        <v xml:space="preserve">  "energy": {"measurement_type": 0x0A, "device_class": DEVICE_CLASS_ENERGY, "accuracy_decimals": 3, "unit_of_measurement": "kWh"},</v>
      </c>
    </row>
    <row r="13" spans="1:19" hidden="1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s="3" t="s">
        <v>257</v>
      </c>
      <c r="G13">
        <v>69.14</v>
      </c>
      <c r="H13" t="s">
        <v>44</v>
      </c>
      <c r="I13" t="str">
        <f t="shared" si="1"/>
        <v xml:space="preserve"> || obj_meas_type == 0x0B</v>
      </c>
      <c r="J13" t="b">
        <f t="shared" si="6"/>
        <v>0</v>
      </c>
      <c r="K13" s="4" t="str">
        <f t="shared" si="7"/>
        <v>powerFALSE</v>
      </c>
      <c r="L13">
        <f t="shared" si="2"/>
        <v>3</v>
      </c>
      <c r="M13">
        <f t="shared" si="3"/>
        <v>0</v>
      </c>
      <c r="N13">
        <f t="shared" si="4"/>
        <v>2</v>
      </c>
      <c r="O13" t="str">
        <f t="shared" si="8"/>
        <v>43</v>
      </c>
      <c r="P13" t="s">
        <v>210</v>
      </c>
      <c r="Q13" t="str">
        <f t="shared" si="5"/>
        <v>0x43,	 // 0x0B | power | uint24 (3 bytes) | datatype: 0 | factor_exp10: 0.01 | example: 0B021B00</v>
      </c>
      <c r="R13" t="str">
        <f t="shared" si="9"/>
        <v>power</v>
      </c>
      <c r="S13" s="9" t="str">
        <f t="shared" si="10"/>
        <v xml:space="preserve">  "power": {"measurement_type": 0x0B, "device_class": DEVICE_CLASS_POWER, "accuracy_decimals": 2, "unit_of_measurement": "W"},</v>
      </c>
    </row>
    <row r="14" spans="1:19" hidden="1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s="3" t="s">
        <v>268</v>
      </c>
      <c r="G14">
        <v>3.0739999999999998</v>
      </c>
      <c r="H14" t="s">
        <v>48</v>
      </c>
      <c r="I14" t="str">
        <f t="shared" si="1"/>
        <v xml:space="preserve"> || obj_meas_type == 0x0C</v>
      </c>
      <c r="J14" t="b">
        <f t="shared" si="6"/>
        <v>0</v>
      </c>
      <c r="K14" s="4" t="str">
        <f t="shared" si="7"/>
        <v>voltageFALSE</v>
      </c>
      <c r="L14">
        <f t="shared" si="2"/>
        <v>2</v>
      </c>
      <c r="M14">
        <f t="shared" si="3"/>
        <v>0</v>
      </c>
      <c r="N14">
        <f t="shared" si="4"/>
        <v>3</v>
      </c>
      <c r="O14" t="str">
        <f t="shared" si="8"/>
        <v>62</v>
      </c>
      <c r="P14" t="s">
        <v>211</v>
      </c>
      <c r="Q14" t="str">
        <f t="shared" si="5"/>
        <v>0x62,	 // 0x0C | voltage | uint16 (2 bytes) | datatype: 0 | factor_exp10: 0.001 | example: 0C020C</v>
      </c>
      <c r="R14" t="str">
        <f t="shared" si="9"/>
        <v>voltage</v>
      </c>
      <c r="S14" s="9" t="str">
        <f t="shared" si="10"/>
        <v xml:space="preserve">  "voltage": {"measurement_type": 0x0C, "device_class": DEVICE_CLASS_VOLTAGE, "accuracy_decimals": 3, "unit_of_measurement": "V"},</v>
      </c>
    </row>
    <row r="15" spans="1:19" hidden="1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s="3" t="s">
        <v>255</v>
      </c>
      <c r="G15">
        <v>3090</v>
      </c>
      <c r="H15" t="s">
        <v>52</v>
      </c>
      <c r="I15" t="str">
        <f t="shared" si="1"/>
        <v/>
      </c>
      <c r="J15" t="b">
        <f t="shared" si="6"/>
        <v>0</v>
      </c>
      <c r="K15" s="4" t="str">
        <f t="shared" si="7"/>
        <v>pm2.5FALSE</v>
      </c>
      <c r="L15">
        <f t="shared" si="2"/>
        <v>2</v>
      </c>
      <c r="M15">
        <f t="shared" si="3"/>
        <v>0</v>
      </c>
      <c r="N15">
        <f t="shared" si="4"/>
        <v>0</v>
      </c>
      <c r="O15" t="str">
        <f t="shared" si="8"/>
        <v>02</v>
      </c>
      <c r="P15" t="s">
        <v>215</v>
      </c>
      <c r="Q15" t="str">
        <f t="shared" si="5"/>
        <v>0x02,	 // 0x0D | pm2.5 | uint16 (2 bytes) | datatype: 0 | factor_exp10: 1 | example: 0D120C</v>
      </c>
      <c r="R15" t="str">
        <f t="shared" si="9"/>
        <v>pm2_5</v>
      </c>
      <c r="S15" s="9" t="str">
        <f t="shared" si="10"/>
        <v xml:space="preserve">  "pm2_5": {"measurement_type": 0x0D, "device_class": DEVICE_CLASS_PM25, "accuracy_decimals": 0, "unit_of_measurement": "ug/m3"},</v>
      </c>
    </row>
    <row r="16" spans="1:19" hidden="1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s="3" t="s">
        <v>256</v>
      </c>
      <c r="G16">
        <v>7170</v>
      </c>
      <c r="H16" t="s">
        <v>52</v>
      </c>
      <c r="I16" t="str">
        <f t="shared" si="1"/>
        <v/>
      </c>
      <c r="J16" t="b">
        <f t="shared" si="6"/>
        <v>0</v>
      </c>
      <c r="K16" s="4" t="str">
        <f t="shared" si="7"/>
        <v>pm10FALSE</v>
      </c>
      <c r="L16">
        <f t="shared" si="2"/>
        <v>2</v>
      </c>
      <c r="M16">
        <f t="shared" si="3"/>
        <v>0</v>
      </c>
      <c r="N16">
        <f t="shared" si="4"/>
        <v>0</v>
      </c>
      <c r="O16" t="str">
        <f t="shared" si="8"/>
        <v>02</v>
      </c>
      <c r="P16" t="s">
        <v>212</v>
      </c>
      <c r="Q16" t="str">
        <f t="shared" si="5"/>
        <v>0x02,	 // 0x0E | pm10 | uint16 (2 bytes) | datatype: 0 | factor_exp10: 1 | example: 0E021C</v>
      </c>
      <c r="R16" t="str">
        <f t="shared" si="9"/>
        <v>pm10</v>
      </c>
      <c r="S16" s="9" t="str">
        <f t="shared" si="10"/>
        <v xml:space="preserve">  "pm10": {"measurement_type": 0x0E, "device_class": DEVICE_CLASS_PM10, "accuracy_decimals": 0, "unit_of_measurement": "ug/m3"},</v>
      </c>
    </row>
    <row r="17" spans="1:19" x14ac:dyDescent="0.25">
      <c r="A17">
        <f t="shared" si="0"/>
        <v>15</v>
      </c>
      <c r="B17" t="s">
        <v>66</v>
      </c>
      <c r="C17" t="s">
        <v>67</v>
      </c>
      <c r="D17" t="s">
        <v>68</v>
      </c>
      <c r="F17" t="s">
        <v>302</v>
      </c>
      <c r="G17" s="3" t="s">
        <v>316</v>
      </c>
      <c r="I17" t="str">
        <f t="shared" si="1"/>
        <v/>
      </c>
      <c r="J17" t="b">
        <f t="shared" si="6"/>
        <v>1</v>
      </c>
      <c r="K17" s="4" t="str">
        <f t="shared" si="7"/>
        <v>generic booleanTRUE</v>
      </c>
      <c r="L17">
        <f t="shared" si="2"/>
        <v>1</v>
      </c>
      <c r="M17">
        <f t="shared" si="3"/>
        <v>0</v>
      </c>
      <c r="N17">
        <f t="shared" si="4"/>
        <v>0</v>
      </c>
      <c r="O17" t="str">
        <f t="shared" si="8"/>
        <v>01</v>
      </c>
      <c r="Q17" t="str">
        <f t="shared" si="5"/>
        <v>0x01,	 // 0x0F | generic boolean | uint8 (1 byte) | datatype: 0 | factor_exp10:  | example: 0F01</v>
      </c>
      <c r="R17" t="str">
        <f t="shared" si="9"/>
        <v>generic_boolean</v>
      </c>
      <c r="S17" s="9" t="str">
        <f t="shared" si="10"/>
        <v xml:space="preserve">  "generic_boolean": {"measurement_type": 0x0F},</v>
      </c>
    </row>
    <row r="18" spans="1:19" x14ac:dyDescent="0.25">
      <c r="A18">
        <f t="shared" si="0"/>
        <v>16</v>
      </c>
      <c r="B18" t="s">
        <v>71</v>
      </c>
      <c r="C18" t="s">
        <v>42</v>
      </c>
      <c r="D18" t="s">
        <v>68</v>
      </c>
      <c r="F18">
        <v>1001</v>
      </c>
      <c r="G18" s="3" t="s">
        <v>316</v>
      </c>
      <c r="I18" t="str">
        <f t="shared" si="1"/>
        <v/>
      </c>
      <c r="J18" t="b">
        <f t="shared" si="6"/>
        <v>1</v>
      </c>
      <c r="K18" s="4" t="str">
        <f t="shared" si="7"/>
        <v>powerTRUE</v>
      </c>
      <c r="L18">
        <f t="shared" si="2"/>
        <v>1</v>
      </c>
      <c r="M18">
        <f t="shared" si="3"/>
        <v>0</v>
      </c>
      <c r="N18">
        <f t="shared" si="4"/>
        <v>0</v>
      </c>
      <c r="O18" t="str">
        <f t="shared" si="8"/>
        <v>01</v>
      </c>
      <c r="P18" t="s">
        <v>210</v>
      </c>
      <c r="Q18" t="str">
        <f t="shared" si="5"/>
        <v>0x01,	 // 0x10 | power | uint8 (1 byte) | datatype: 0 | factor_exp10:  | example: 1001</v>
      </c>
      <c r="R18" t="str">
        <f t="shared" si="9"/>
        <v>power</v>
      </c>
      <c r="S18" s="9" t="str">
        <f t="shared" si="10"/>
        <v xml:space="preserve">  "power": {"measurement_type": 0x10, "device_class": DEVICE_CLASS_POWER},</v>
      </c>
    </row>
    <row r="19" spans="1:19" x14ac:dyDescent="0.25">
      <c r="A19">
        <f t="shared" si="0"/>
        <v>17</v>
      </c>
      <c r="B19" t="s">
        <v>72</v>
      </c>
      <c r="C19" t="s">
        <v>73</v>
      </c>
      <c r="D19" t="s">
        <v>68</v>
      </c>
      <c r="F19">
        <v>1100</v>
      </c>
      <c r="G19" s="3" t="s">
        <v>314</v>
      </c>
      <c r="I19" t="str">
        <f t="shared" si="1"/>
        <v/>
      </c>
      <c r="J19" t="b">
        <f t="shared" si="6"/>
        <v>1</v>
      </c>
      <c r="K19" s="4" t="str">
        <f t="shared" si="7"/>
        <v>openingTRUE</v>
      </c>
      <c r="L19">
        <f t="shared" si="2"/>
        <v>1</v>
      </c>
      <c r="M19">
        <f t="shared" si="3"/>
        <v>0</v>
      </c>
      <c r="N19">
        <f t="shared" si="4"/>
        <v>0</v>
      </c>
      <c r="O19" t="str">
        <f t="shared" si="8"/>
        <v>01</v>
      </c>
      <c r="P19" t="s">
        <v>372</v>
      </c>
      <c r="Q19" t="str">
        <f t="shared" si="5"/>
        <v>0x01,	 // 0x11 | opening | uint8 (1 byte) | datatype: 0 | factor_exp10:  | example: 1100</v>
      </c>
      <c r="R19" t="str">
        <f t="shared" si="9"/>
        <v>opening</v>
      </c>
      <c r="S19" s="9" t="str">
        <f t="shared" si="10"/>
        <v xml:space="preserve">  "opening": {"measurement_type": 0x11, "device_class": DEVICE_CLASS_OPENING},</v>
      </c>
    </row>
    <row r="20" spans="1:19" hidden="1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3" t="s">
        <v>289</v>
      </c>
      <c r="G20">
        <v>1250</v>
      </c>
      <c r="H20" t="s">
        <v>58</v>
      </c>
      <c r="I20" t="str">
        <f t="shared" si="1"/>
        <v/>
      </c>
      <c r="J20" t="b">
        <f t="shared" si="6"/>
        <v>0</v>
      </c>
      <c r="K20" s="4" t="str">
        <f t="shared" si="7"/>
        <v>co2FALSE</v>
      </c>
      <c r="L20">
        <f t="shared" si="2"/>
        <v>2</v>
      </c>
      <c r="M20">
        <f t="shared" si="3"/>
        <v>0</v>
      </c>
      <c r="N20">
        <f t="shared" si="4"/>
        <v>0</v>
      </c>
      <c r="O20" t="str">
        <f t="shared" si="8"/>
        <v>02</v>
      </c>
      <c r="P20" t="s">
        <v>217</v>
      </c>
      <c r="Q20" t="str">
        <f t="shared" si="5"/>
        <v>0x02,	 // 0x12 | co2 | uint16 (2 bytes) | datatype: 0 | factor_exp10: 1 | example: 12E204</v>
      </c>
      <c r="R20" t="str">
        <f t="shared" si="9"/>
        <v>co2</v>
      </c>
      <c r="S20" s="9" t="str">
        <f t="shared" si="10"/>
        <v xml:space="preserve">  "co2": {"measurement_type": 0x12, "device_class": DEVICE_CLASS_CARBON_DIOXIDE, "accuracy_decimals": 0, "unit_of_measurement": "ppm"},</v>
      </c>
    </row>
    <row r="21" spans="1:19" hidden="1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 s="3" t="s">
        <v>296</v>
      </c>
      <c r="G21">
        <v>307</v>
      </c>
      <c r="H21" t="s">
        <v>52</v>
      </c>
      <c r="I21" t="str">
        <f t="shared" si="1"/>
        <v/>
      </c>
      <c r="J21" t="b">
        <f t="shared" si="6"/>
        <v>0</v>
      </c>
      <c r="K21" s="4" t="str">
        <f t="shared" si="7"/>
        <v>tvocFALSE</v>
      </c>
      <c r="L21">
        <f t="shared" si="2"/>
        <v>2</v>
      </c>
      <c r="M21">
        <f t="shared" si="3"/>
        <v>0</v>
      </c>
      <c r="N21">
        <f t="shared" si="4"/>
        <v>0</v>
      </c>
      <c r="O21" t="str">
        <f t="shared" si="8"/>
        <v>02</v>
      </c>
      <c r="P21" t="s">
        <v>218</v>
      </c>
      <c r="Q21" t="str">
        <f t="shared" si="5"/>
        <v>0x02,	 // 0x13 | tvoc | uint16 (2 bytes) | datatype: 0 | factor_exp10: 1 | example: 133301</v>
      </c>
      <c r="R21" t="str">
        <f t="shared" si="9"/>
        <v>tvoc</v>
      </c>
      <c r="S21" s="9" t="str">
        <f t="shared" si="10"/>
        <v xml:space="preserve">  "tvoc": {"measurement_type": 0x13, "device_class": DEVICE_CLASS_VOLATILE_ORGANIC_COMPOUNDS, "accuracy_decimals": 0, "unit_of_measurement": "ug/m3"},</v>
      </c>
    </row>
    <row r="22" spans="1:19" hidden="1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s="3" t="s">
        <v>253</v>
      </c>
      <c r="G22">
        <v>30.74</v>
      </c>
      <c r="H22" t="s">
        <v>8</v>
      </c>
      <c r="I22" t="str">
        <f t="shared" si="1"/>
        <v xml:space="preserve"> || obj_meas_type == 0x14</v>
      </c>
      <c r="J22" t="b">
        <f t="shared" si="6"/>
        <v>0</v>
      </c>
      <c r="K22" s="4" t="str">
        <f t="shared" si="7"/>
        <v>moistureFALSE</v>
      </c>
      <c r="L22">
        <f t="shared" si="2"/>
        <v>2</v>
      </c>
      <c r="M22">
        <f t="shared" si="3"/>
        <v>0</v>
      </c>
      <c r="N22">
        <f t="shared" si="4"/>
        <v>2</v>
      </c>
      <c r="O22" t="str">
        <f t="shared" si="8"/>
        <v>42</v>
      </c>
      <c r="Q22" t="str">
        <f t="shared" si="5"/>
        <v>0x42,	 // 0x14 | moisture | uint16 (2 bytes) | datatype: 0 | factor_exp10: 0.01 | example: 14020C</v>
      </c>
      <c r="R22" t="str">
        <f t="shared" si="9"/>
        <v>moisture</v>
      </c>
      <c r="S22" s="9" t="str">
        <f t="shared" si="10"/>
        <v xml:space="preserve">  "moisture": {"measurement_type": 0x14, "accuracy_decimals": 2, "unit_of_measurement": "%"},</v>
      </c>
    </row>
    <row r="23" spans="1:19" x14ac:dyDescent="0.25">
      <c r="A23">
        <f t="shared" si="0"/>
        <v>21</v>
      </c>
      <c r="B23" t="s">
        <v>75</v>
      </c>
      <c r="C23" t="s">
        <v>7</v>
      </c>
      <c r="D23" t="s">
        <v>68</v>
      </c>
      <c r="F23">
        <v>1501</v>
      </c>
      <c r="G23" s="3" t="s">
        <v>309</v>
      </c>
      <c r="I23" t="str">
        <f t="shared" si="1"/>
        <v/>
      </c>
      <c r="J23" t="b">
        <f t="shared" si="6"/>
        <v>1</v>
      </c>
      <c r="K23" s="4" t="str">
        <f t="shared" si="7"/>
        <v>batteryTRUE</v>
      </c>
      <c r="L23">
        <f t="shared" si="2"/>
        <v>1</v>
      </c>
      <c r="M23">
        <f t="shared" si="3"/>
        <v>0</v>
      </c>
      <c r="N23">
        <f t="shared" si="4"/>
        <v>0</v>
      </c>
      <c r="O23" t="str">
        <f t="shared" si="8"/>
        <v>01</v>
      </c>
      <c r="P23" t="s">
        <v>204</v>
      </c>
      <c r="Q23" t="str">
        <f t="shared" si="5"/>
        <v>0x01,	 // 0x15 | battery | uint8 (1 byte) | datatype: 0 | factor_exp10:  | example: 1501</v>
      </c>
      <c r="R23" t="str">
        <f t="shared" si="9"/>
        <v>battery</v>
      </c>
      <c r="S23" s="9" t="str">
        <f t="shared" si="10"/>
        <v xml:space="preserve">  "battery": {"measurement_type": 0x15, "device_class": DEVICE_CLASS_BATTERY},</v>
      </c>
    </row>
    <row r="24" spans="1:19" x14ac:dyDescent="0.25">
      <c r="A24">
        <f t="shared" si="0"/>
        <v>22</v>
      </c>
      <c r="B24" t="s">
        <v>77</v>
      </c>
      <c r="C24" t="s">
        <v>78</v>
      </c>
      <c r="D24" t="s">
        <v>68</v>
      </c>
      <c r="F24">
        <v>1601</v>
      </c>
      <c r="G24" s="3" t="s">
        <v>310</v>
      </c>
      <c r="I24" t="str">
        <f t="shared" si="1"/>
        <v/>
      </c>
      <c r="J24" t="b">
        <f t="shared" si="6"/>
        <v>1</v>
      </c>
      <c r="K24" s="4" t="str">
        <f t="shared" si="7"/>
        <v>battery chargingTRUE</v>
      </c>
      <c r="L24">
        <f t="shared" si="2"/>
        <v>1</v>
      </c>
      <c r="M24">
        <f t="shared" si="3"/>
        <v>0</v>
      </c>
      <c r="N24">
        <f t="shared" si="4"/>
        <v>0</v>
      </c>
      <c r="O24" t="str">
        <f t="shared" si="8"/>
        <v>01</v>
      </c>
      <c r="P24" t="s">
        <v>373</v>
      </c>
      <c r="Q24" t="str">
        <f t="shared" si="5"/>
        <v>0x01,	 // 0x16 | battery charging | uint8 (1 byte) | datatype: 0 | factor_exp10:  | example: 1601</v>
      </c>
      <c r="R24" t="str">
        <f t="shared" si="9"/>
        <v>battery_charging</v>
      </c>
      <c r="S24" s="9" t="str">
        <f t="shared" si="10"/>
        <v xml:space="preserve">  "battery_charging": {"measurement_type": 0x16, "device_class": DEVICE_CLASS_BATTERY_CHARGING},</v>
      </c>
    </row>
    <row r="25" spans="1:19" x14ac:dyDescent="0.25">
      <c r="A25">
        <f t="shared" si="0"/>
        <v>23</v>
      </c>
      <c r="B25" t="s">
        <v>80</v>
      </c>
      <c r="C25" t="s">
        <v>81</v>
      </c>
      <c r="D25" t="s">
        <v>68</v>
      </c>
      <c r="F25">
        <v>1700</v>
      </c>
      <c r="G25" s="3" t="s">
        <v>311</v>
      </c>
      <c r="I25" t="str">
        <f t="shared" si="1"/>
        <v/>
      </c>
      <c r="J25" t="b">
        <f t="shared" si="6"/>
        <v>1</v>
      </c>
      <c r="K25" s="4" t="str">
        <f t="shared" si="7"/>
        <v>carbon monoxideTRUE</v>
      </c>
      <c r="L25">
        <f t="shared" si="2"/>
        <v>1</v>
      </c>
      <c r="M25">
        <f t="shared" si="3"/>
        <v>0</v>
      </c>
      <c r="N25">
        <f t="shared" si="4"/>
        <v>0</v>
      </c>
      <c r="O25" t="str">
        <f t="shared" si="8"/>
        <v>01</v>
      </c>
      <c r="P25" t="s">
        <v>358</v>
      </c>
      <c r="Q25" t="str">
        <f t="shared" si="5"/>
        <v>0x01,	 // 0x17 | carbon monoxide | uint8 (1 byte) | datatype: 0 | factor_exp10:  | example: 1700</v>
      </c>
      <c r="R25" t="str">
        <f t="shared" si="9"/>
        <v>carbon_monoxide</v>
      </c>
      <c r="S25" s="9" t="str">
        <f t="shared" si="10"/>
        <v xml:space="preserve">  "carbon_monoxide": {"measurement_type": 0x17, "device_class": DEVICE_CLASS_GAS},</v>
      </c>
    </row>
    <row r="26" spans="1:19" x14ac:dyDescent="0.25">
      <c r="A26">
        <f t="shared" si="0"/>
        <v>24</v>
      </c>
      <c r="B26" t="s">
        <v>83</v>
      </c>
      <c r="C26" t="s">
        <v>84</v>
      </c>
      <c r="D26" t="s">
        <v>68</v>
      </c>
      <c r="F26">
        <v>1801</v>
      </c>
      <c r="G26" s="3" t="s">
        <v>312</v>
      </c>
      <c r="I26" t="str">
        <f t="shared" si="1"/>
        <v/>
      </c>
      <c r="J26" t="b">
        <f t="shared" si="6"/>
        <v>1</v>
      </c>
      <c r="K26" s="4" t="str">
        <f t="shared" si="7"/>
        <v>coldTRUE</v>
      </c>
      <c r="L26">
        <f t="shared" si="2"/>
        <v>1</v>
      </c>
      <c r="M26">
        <f t="shared" si="3"/>
        <v>0</v>
      </c>
      <c r="N26">
        <f t="shared" si="4"/>
        <v>0</v>
      </c>
      <c r="O26" t="str">
        <f t="shared" si="8"/>
        <v>01</v>
      </c>
      <c r="P26" t="s">
        <v>374</v>
      </c>
      <c r="Q26" t="str">
        <f t="shared" si="5"/>
        <v>0x01,	 // 0x18 | cold | uint8 (1 byte) | datatype: 0 | factor_exp10:  | example: 1801</v>
      </c>
      <c r="R26" t="str">
        <f t="shared" si="9"/>
        <v>cold</v>
      </c>
      <c r="S26" s="9" t="str">
        <f t="shared" si="10"/>
        <v xml:space="preserve">  "cold": {"measurement_type": 0x18, "device_class": DEVICE_CLASS_COLD},</v>
      </c>
    </row>
    <row r="27" spans="1:19" x14ac:dyDescent="0.25">
      <c r="A27">
        <f t="shared" si="0"/>
        <v>25</v>
      </c>
      <c r="B27" t="s">
        <v>86</v>
      </c>
      <c r="C27" t="s">
        <v>87</v>
      </c>
      <c r="D27" t="s">
        <v>68</v>
      </c>
      <c r="F27">
        <v>1900</v>
      </c>
      <c r="G27" s="3" t="s">
        <v>313</v>
      </c>
      <c r="I27" t="str">
        <f t="shared" si="1"/>
        <v/>
      </c>
      <c r="J27" t="b">
        <f t="shared" si="6"/>
        <v>1</v>
      </c>
      <c r="K27" s="4" t="str">
        <f t="shared" si="7"/>
        <v>connectivityTRUE</v>
      </c>
      <c r="L27">
        <f t="shared" si="2"/>
        <v>1</v>
      </c>
      <c r="M27">
        <f t="shared" si="3"/>
        <v>0</v>
      </c>
      <c r="N27">
        <f t="shared" si="4"/>
        <v>0</v>
      </c>
      <c r="O27" t="str">
        <f t="shared" si="8"/>
        <v>01</v>
      </c>
      <c r="P27" t="s">
        <v>375</v>
      </c>
      <c r="Q27" t="str">
        <f t="shared" si="5"/>
        <v>0x01,	 // 0x19 | connectivity | uint8 (1 byte) | datatype: 0 | factor_exp10:  | example: 1900</v>
      </c>
      <c r="R27" t="str">
        <f t="shared" si="9"/>
        <v>connectivity</v>
      </c>
      <c r="S27" s="9" t="str">
        <f t="shared" si="10"/>
        <v xml:space="preserve">  "connectivity": {"measurement_type": 0x19, "device_class": DEVICE_CLASS_CONNECTIVITY},</v>
      </c>
    </row>
    <row r="28" spans="1:19" x14ac:dyDescent="0.25">
      <c r="A28">
        <f t="shared" si="0"/>
        <v>26</v>
      </c>
      <c r="B28" t="s">
        <v>89</v>
      </c>
      <c r="C28" t="s">
        <v>90</v>
      </c>
      <c r="D28" t="s">
        <v>68</v>
      </c>
      <c r="F28" t="s">
        <v>299</v>
      </c>
      <c r="G28" s="3" t="s">
        <v>314</v>
      </c>
      <c r="I28" t="str">
        <f t="shared" si="1"/>
        <v/>
      </c>
      <c r="J28" t="b">
        <f t="shared" si="6"/>
        <v>1</v>
      </c>
      <c r="K28" s="4" t="str">
        <f t="shared" si="7"/>
        <v>doorTRUE</v>
      </c>
      <c r="L28">
        <f t="shared" si="2"/>
        <v>1</v>
      </c>
      <c r="M28">
        <f t="shared" si="3"/>
        <v>0</v>
      </c>
      <c r="N28">
        <f t="shared" si="4"/>
        <v>0</v>
      </c>
      <c r="O28" t="str">
        <f t="shared" si="8"/>
        <v>01</v>
      </c>
      <c r="P28" t="s">
        <v>376</v>
      </c>
      <c r="Q28" t="str">
        <f t="shared" si="5"/>
        <v>0x01,	 // 0x1A | door | uint8 (1 byte) | datatype: 0 | factor_exp10:  | example: 1A00</v>
      </c>
      <c r="R28" t="str">
        <f t="shared" si="9"/>
        <v>door</v>
      </c>
      <c r="S28" s="9" t="str">
        <f t="shared" si="10"/>
        <v xml:space="preserve">  "door": {"measurement_type": 0x1A, "device_class": DEVICE_CLASS_DOOR},</v>
      </c>
    </row>
    <row r="29" spans="1:19" x14ac:dyDescent="0.25">
      <c r="A29">
        <f t="shared" si="0"/>
        <v>27</v>
      </c>
      <c r="B29" t="s">
        <v>92</v>
      </c>
      <c r="C29" t="s">
        <v>93</v>
      </c>
      <c r="D29" t="s">
        <v>68</v>
      </c>
      <c r="F29" t="s">
        <v>300</v>
      </c>
      <c r="G29" s="3" t="s">
        <v>314</v>
      </c>
      <c r="I29" t="str">
        <f t="shared" si="1"/>
        <v/>
      </c>
      <c r="J29" t="b">
        <f t="shared" si="6"/>
        <v>1</v>
      </c>
      <c r="K29" s="4" t="str">
        <f t="shared" si="7"/>
        <v>garage doorTRUE</v>
      </c>
      <c r="L29">
        <f t="shared" si="2"/>
        <v>1</v>
      </c>
      <c r="M29">
        <f t="shared" si="3"/>
        <v>0</v>
      </c>
      <c r="N29">
        <f t="shared" si="4"/>
        <v>0</v>
      </c>
      <c r="O29" t="str">
        <f t="shared" si="8"/>
        <v>01</v>
      </c>
      <c r="P29" t="s">
        <v>377</v>
      </c>
      <c r="Q29" t="str">
        <f t="shared" si="5"/>
        <v>0x01,	 // 0x1B | garage door | uint8 (1 byte) | datatype: 0 | factor_exp10:  | example: 1B01</v>
      </c>
      <c r="R29" t="str">
        <f t="shared" si="9"/>
        <v>garage_door</v>
      </c>
      <c r="S29" s="9" t="str">
        <f t="shared" si="10"/>
        <v xml:space="preserve">  "garage_door": {"measurement_type": 0x1B, "device_class": DEVICE_CLASS_GARAGE_DOOR},</v>
      </c>
    </row>
    <row r="30" spans="1:19" x14ac:dyDescent="0.25">
      <c r="A30">
        <f t="shared" si="0"/>
        <v>28</v>
      </c>
      <c r="B30" t="s">
        <v>95</v>
      </c>
      <c r="C30" t="s">
        <v>96</v>
      </c>
      <c r="D30" t="s">
        <v>68</v>
      </c>
      <c r="F30" t="s">
        <v>301</v>
      </c>
      <c r="G30" s="3" t="s">
        <v>315</v>
      </c>
      <c r="I30" t="str">
        <f t="shared" si="1"/>
        <v/>
      </c>
      <c r="J30" t="b">
        <f t="shared" si="6"/>
        <v>1</v>
      </c>
      <c r="K30" s="4" t="str">
        <f t="shared" si="7"/>
        <v>gasTRUE</v>
      </c>
      <c r="L30">
        <f t="shared" si="2"/>
        <v>1</v>
      </c>
      <c r="M30">
        <f t="shared" si="3"/>
        <v>0</v>
      </c>
      <c r="N30">
        <f t="shared" si="4"/>
        <v>0</v>
      </c>
      <c r="O30" t="str">
        <f t="shared" si="8"/>
        <v>01</v>
      </c>
      <c r="P30" t="s">
        <v>358</v>
      </c>
      <c r="Q30" t="str">
        <f t="shared" si="5"/>
        <v>0x01,	 // 0x1C | gas | uint8 (1 byte) | datatype: 0 | factor_exp10:  | example: 1C01</v>
      </c>
      <c r="R30" t="str">
        <f t="shared" si="9"/>
        <v>gas</v>
      </c>
      <c r="S30" s="9" t="str">
        <f t="shared" si="10"/>
        <v xml:space="preserve">  "gas": {"measurement_type": 0x1C, "device_class": DEVICE_CLASS_GAS},</v>
      </c>
    </row>
    <row r="31" spans="1:19" x14ac:dyDescent="0.25">
      <c r="A31">
        <f t="shared" si="0"/>
        <v>29</v>
      </c>
      <c r="B31" t="s">
        <v>99</v>
      </c>
      <c r="C31" t="s">
        <v>100</v>
      </c>
      <c r="D31" t="s">
        <v>68</v>
      </c>
      <c r="F31" t="s">
        <v>303</v>
      </c>
      <c r="G31" s="3" t="s">
        <v>317</v>
      </c>
      <c r="I31" t="str">
        <f t="shared" si="1"/>
        <v/>
      </c>
      <c r="J31" t="b">
        <f t="shared" si="6"/>
        <v>1</v>
      </c>
      <c r="K31" s="4" t="str">
        <f t="shared" si="7"/>
        <v>heatTRUE</v>
      </c>
      <c r="L31">
        <f t="shared" si="2"/>
        <v>1</v>
      </c>
      <c r="M31">
        <f t="shared" si="3"/>
        <v>0</v>
      </c>
      <c r="N31">
        <f t="shared" si="4"/>
        <v>0</v>
      </c>
      <c r="O31" t="str">
        <f t="shared" si="8"/>
        <v>01</v>
      </c>
      <c r="P31" t="s">
        <v>378</v>
      </c>
      <c r="Q31" t="str">
        <f t="shared" si="5"/>
        <v>0x01,	 // 0x1D | heat | uint8 (1 byte) | datatype: 0 | factor_exp10:  | example: 1D00</v>
      </c>
      <c r="R31" t="str">
        <f t="shared" si="9"/>
        <v>heat</v>
      </c>
      <c r="S31" s="9" t="str">
        <f t="shared" si="10"/>
        <v xml:space="preserve">  "heat": {"measurement_type": 0x1D, "device_class": DEVICE_CLASS_HEAT},</v>
      </c>
    </row>
    <row r="32" spans="1:19" x14ac:dyDescent="0.25">
      <c r="A32">
        <f t="shared" si="0"/>
        <v>30</v>
      </c>
      <c r="B32" t="s">
        <v>103</v>
      </c>
      <c r="C32" t="s">
        <v>104</v>
      </c>
      <c r="D32" t="s">
        <v>68</v>
      </c>
      <c r="F32" s="1">
        <v>10</v>
      </c>
      <c r="G32" s="3" t="s">
        <v>318</v>
      </c>
      <c r="I32" t="str">
        <f t="shared" si="1"/>
        <v/>
      </c>
      <c r="J32" t="b">
        <f t="shared" si="6"/>
        <v>1</v>
      </c>
      <c r="K32" s="4" t="str">
        <f t="shared" si="7"/>
        <v>lightTRUE</v>
      </c>
      <c r="L32">
        <f t="shared" si="2"/>
        <v>1</v>
      </c>
      <c r="M32">
        <f t="shared" si="3"/>
        <v>0</v>
      </c>
      <c r="N32">
        <f t="shared" si="4"/>
        <v>0</v>
      </c>
      <c r="O32" t="str">
        <f t="shared" si="8"/>
        <v>01</v>
      </c>
      <c r="P32" t="s">
        <v>379</v>
      </c>
      <c r="Q32" t="str">
        <f t="shared" si="5"/>
        <v>0x01,	 // 0x1E | light | uint8 (1 byte) | datatype: 0 | factor_exp10:  | example: 10</v>
      </c>
      <c r="R32" t="str">
        <f t="shared" si="9"/>
        <v>light</v>
      </c>
      <c r="S32" s="9" t="str">
        <f t="shared" si="10"/>
        <v xml:space="preserve">  "light": {"measurement_type": 0x1E, "device_class": DEVICE_CLASS_LIGHT},</v>
      </c>
    </row>
    <row r="33" spans="1:19" x14ac:dyDescent="0.25">
      <c r="A33">
        <f t="shared" si="0"/>
        <v>31</v>
      </c>
      <c r="B33" t="s">
        <v>106</v>
      </c>
      <c r="C33" t="s">
        <v>107</v>
      </c>
      <c r="D33" t="s">
        <v>68</v>
      </c>
      <c r="F33" t="s">
        <v>304</v>
      </c>
      <c r="G33" s="3" t="s">
        <v>319</v>
      </c>
      <c r="I33" t="str">
        <f t="shared" si="1"/>
        <v/>
      </c>
      <c r="J33" t="b">
        <f t="shared" si="6"/>
        <v>1</v>
      </c>
      <c r="K33" s="4" t="str">
        <f t="shared" si="7"/>
        <v>lockTRUE</v>
      </c>
      <c r="L33">
        <f t="shared" si="2"/>
        <v>1</v>
      </c>
      <c r="M33">
        <f t="shared" si="3"/>
        <v>0</v>
      </c>
      <c r="N33">
        <f t="shared" si="4"/>
        <v>0</v>
      </c>
      <c r="O33" t="str">
        <f t="shared" si="8"/>
        <v>01</v>
      </c>
      <c r="P33" t="s">
        <v>380</v>
      </c>
      <c r="Q33" t="str">
        <f t="shared" si="5"/>
        <v>0x01,	 // 0x1F | lock | uint8 (1 byte) | datatype: 0 | factor_exp10:  | example: 1F01</v>
      </c>
      <c r="R33" t="str">
        <f t="shared" si="9"/>
        <v>lock</v>
      </c>
      <c r="S33" s="9" t="str">
        <f t="shared" si="10"/>
        <v xml:space="preserve">  "lock": {"measurement_type": 0x1F, "device_class": DEVICE_CLASS_LOCK},</v>
      </c>
    </row>
    <row r="34" spans="1:19" x14ac:dyDescent="0.25">
      <c r="A34">
        <f t="shared" si="0"/>
        <v>32</v>
      </c>
      <c r="B34" t="s">
        <v>110</v>
      </c>
      <c r="C34" t="s">
        <v>62</v>
      </c>
      <c r="D34" t="s">
        <v>68</v>
      </c>
      <c r="F34">
        <v>2001</v>
      </c>
      <c r="G34" s="3" t="s">
        <v>320</v>
      </c>
      <c r="I34" t="str">
        <f t="shared" ref="I34:I65" si="11">IF(N34&gt;0," || obj_meas_type == "&amp;B34,"")</f>
        <v/>
      </c>
      <c r="J34" t="b">
        <f t="shared" si="6"/>
        <v>1</v>
      </c>
      <c r="K34" s="4" t="str">
        <f t="shared" si="7"/>
        <v>moistureTRUE</v>
      </c>
      <c r="L34">
        <f t="shared" ref="L34:L65" si="12">_xlfn.NUMBERVALUE(IFERROR(MID(D34,FIND("(",D34)+1,1),0))</f>
        <v>1</v>
      </c>
      <c r="M34">
        <f t="shared" ref="M34:M65" si="13">IF(MID(D34,1,4)="sint",1,0)</f>
        <v>0</v>
      </c>
      <c r="N34">
        <f t="shared" ref="N34:N65" si="14">IFERROR(ABS(LOG10(E34)),0)</f>
        <v>0</v>
      </c>
      <c r="O34" t="str">
        <f t="shared" si="8"/>
        <v>01</v>
      </c>
      <c r="P34" t="s">
        <v>213</v>
      </c>
      <c r="Q34" t="str">
        <f t="shared" ref="Q34:Q65" si="15">"0x"&amp;O34&amp;","&amp;CHAR(9)&amp;" // "&amp;B34&amp;" | "&amp;C34&amp;" | "&amp;D34&amp;" | datatype: "&amp;M34&amp;" | factor_exp10: "&amp;E34&amp;" | example: "&amp;F34</f>
        <v>0x01,	 // 0x20 | moisture | uint8 (1 byte) | datatype: 0 | factor_exp10:  | example: 2001</v>
      </c>
      <c r="R34" t="str">
        <f t="shared" si="9"/>
        <v>moisture</v>
      </c>
      <c r="S34" s="9" t="str">
        <f t="shared" si="10"/>
        <v xml:space="preserve">  "moisture": {"measurement_type": 0x20, "device_class": DEVICE_CLASS_MOISTURE},</v>
      </c>
    </row>
    <row r="35" spans="1:19" x14ac:dyDescent="0.25">
      <c r="A35">
        <f t="shared" si="0"/>
        <v>33</v>
      </c>
      <c r="B35" t="s">
        <v>112</v>
      </c>
      <c r="C35" t="s">
        <v>113</v>
      </c>
      <c r="D35" t="s">
        <v>68</v>
      </c>
      <c r="F35">
        <v>2100</v>
      </c>
      <c r="G35" s="3" t="s">
        <v>315</v>
      </c>
      <c r="I35" t="str">
        <f t="shared" si="11"/>
        <v/>
      </c>
      <c r="J35" t="b">
        <f t="shared" si="6"/>
        <v>1</v>
      </c>
      <c r="K35" s="4" t="str">
        <f t="shared" si="7"/>
        <v>motionTRUE</v>
      </c>
      <c r="L35">
        <f t="shared" si="12"/>
        <v>1</v>
      </c>
      <c r="M35">
        <f t="shared" si="13"/>
        <v>0</v>
      </c>
      <c r="N35">
        <f t="shared" si="14"/>
        <v>0</v>
      </c>
      <c r="O35" t="str">
        <f t="shared" si="8"/>
        <v>01</v>
      </c>
      <c r="P35" t="s">
        <v>381</v>
      </c>
      <c r="Q35" t="str">
        <f t="shared" si="15"/>
        <v>0x01,	 // 0x21 | motion | uint8 (1 byte) | datatype: 0 | factor_exp10:  | example: 2100</v>
      </c>
      <c r="R35" t="str">
        <f t="shared" si="9"/>
        <v>motion</v>
      </c>
      <c r="S35" s="9" t="str">
        <f t="shared" si="10"/>
        <v xml:space="preserve">  "motion": {"measurement_type": 0x21, "device_class": DEVICE_CLASS_MOTION},</v>
      </c>
    </row>
    <row r="36" spans="1:19" x14ac:dyDescent="0.25">
      <c r="A36">
        <f t="shared" si="0"/>
        <v>34</v>
      </c>
      <c r="B36" t="s">
        <v>115</v>
      </c>
      <c r="C36" t="s">
        <v>116</v>
      </c>
      <c r="D36" t="s">
        <v>68</v>
      </c>
      <c r="F36">
        <v>2201</v>
      </c>
      <c r="G36" s="3" t="s">
        <v>321</v>
      </c>
      <c r="I36" t="str">
        <f t="shared" si="11"/>
        <v/>
      </c>
      <c r="J36" t="b">
        <f t="shared" si="6"/>
        <v>1</v>
      </c>
      <c r="K36" s="4" t="str">
        <f t="shared" si="7"/>
        <v>movingTRUE</v>
      </c>
      <c r="L36">
        <f t="shared" si="12"/>
        <v>1</v>
      </c>
      <c r="M36">
        <f t="shared" si="13"/>
        <v>0</v>
      </c>
      <c r="N36">
        <f t="shared" si="14"/>
        <v>0</v>
      </c>
      <c r="O36" t="str">
        <f t="shared" si="8"/>
        <v>01</v>
      </c>
      <c r="P36" t="s">
        <v>382</v>
      </c>
      <c r="Q36" t="str">
        <f t="shared" si="15"/>
        <v>0x01,	 // 0x22 | moving | uint8 (1 byte) | datatype: 0 | factor_exp10:  | example: 2201</v>
      </c>
      <c r="R36" t="str">
        <f t="shared" si="9"/>
        <v>moving</v>
      </c>
      <c r="S36" s="9" t="str">
        <f t="shared" si="10"/>
        <v xml:space="preserve">  "moving": {"measurement_type": 0x22, "device_class": DEVICE_CLASS_MOVING},</v>
      </c>
    </row>
    <row r="37" spans="1:19" x14ac:dyDescent="0.25">
      <c r="A37">
        <f t="shared" si="0"/>
        <v>35</v>
      </c>
      <c r="B37" t="s">
        <v>118</v>
      </c>
      <c r="C37" t="s">
        <v>119</v>
      </c>
      <c r="D37" t="s">
        <v>68</v>
      </c>
      <c r="F37">
        <v>2301</v>
      </c>
      <c r="G37" s="3" t="s">
        <v>315</v>
      </c>
      <c r="I37" t="str">
        <f t="shared" si="11"/>
        <v/>
      </c>
      <c r="J37" t="b">
        <f t="shared" si="6"/>
        <v>1</v>
      </c>
      <c r="K37" s="4" t="str">
        <f t="shared" si="7"/>
        <v>occupancyTRUE</v>
      </c>
      <c r="L37">
        <f t="shared" si="12"/>
        <v>1</v>
      </c>
      <c r="M37">
        <f t="shared" si="13"/>
        <v>0</v>
      </c>
      <c r="N37">
        <f t="shared" si="14"/>
        <v>0</v>
      </c>
      <c r="O37" t="str">
        <f t="shared" si="8"/>
        <v>01</v>
      </c>
      <c r="P37" t="s">
        <v>383</v>
      </c>
      <c r="Q37" t="str">
        <f t="shared" si="15"/>
        <v>0x01,	 // 0x23 | occupancy | uint8 (1 byte) | datatype: 0 | factor_exp10:  | example: 2301</v>
      </c>
      <c r="R37" t="str">
        <f t="shared" si="9"/>
        <v>occupancy</v>
      </c>
      <c r="S37" s="9" t="str">
        <f t="shared" si="10"/>
        <v xml:space="preserve">  "occupancy": {"measurement_type": 0x23, "device_class": DEVICE_CLASS_OCCUPANCY},</v>
      </c>
    </row>
    <row r="38" spans="1:19" x14ac:dyDescent="0.25">
      <c r="A38">
        <f t="shared" si="0"/>
        <v>36</v>
      </c>
      <c r="B38" t="s">
        <v>120</v>
      </c>
      <c r="C38" t="s">
        <v>121</v>
      </c>
      <c r="D38" t="s">
        <v>68</v>
      </c>
      <c r="F38">
        <v>2400</v>
      </c>
      <c r="G38" s="3" t="s">
        <v>322</v>
      </c>
      <c r="I38" t="str">
        <f t="shared" si="11"/>
        <v/>
      </c>
      <c r="J38" t="b">
        <f t="shared" si="6"/>
        <v>1</v>
      </c>
      <c r="K38" s="4" t="str">
        <f t="shared" si="7"/>
        <v>plugTRUE</v>
      </c>
      <c r="L38">
        <f t="shared" si="12"/>
        <v>1</v>
      </c>
      <c r="M38">
        <f t="shared" si="13"/>
        <v>0</v>
      </c>
      <c r="N38">
        <f t="shared" si="14"/>
        <v>0</v>
      </c>
      <c r="O38" t="str">
        <f t="shared" si="8"/>
        <v>01</v>
      </c>
      <c r="P38" t="s">
        <v>384</v>
      </c>
      <c r="Q38" t="str">
        <f t="shared" si="15"/>
        <v>0x01,	 // 0x24 | plug | uint8 (1 byte) | datatype: 0 | factor_exp10:  | example: 2400</v>
      </c>
      <c r="R38" t="str">
        <f t="shared" si="9"/>
        <v>plug</v>
      </c>
      <c r="S38" s="9" t="str">
        <f>"  "&amp;IF(OR(J38=TRUE,J38=FALSE),""""&amp;R38&amp;""": {""measurement_type"": "&amp;B38&amp;IF(NOT(ISBLANK(P19)),", ""device_class"": "&amp;P19,"")&amp;IF(J38=FALSE,", ""accuracy_decimals"": "&amp;N38&amp;", ""unit_of_measurement"": """&amp;H38&amp;"""","")&amp;"},","# "&amp;B38)</f>
        <v xml:space="preserve">  "plug": {"measurement_type": 0x24, "device_class": DEVICE_CLASS_OPENING},</v>
      </c>
    </row>
    <row r="39" spans="1:19" x14ac:dyDescent="0.25">
      <c r="A39">
        <f t="shared" si="0"/>
        <v>37</v>
      </c>
      <c r="B39" t="s">
        <v>123</v>
      </c>
      <c r="C39" t="s">
        <v>124</v>
      </c>
      <c r="D39" t="s">
        <v>68</v>
      </c>
      <c r="F39">
        <v>2500</v>
      </c>
      <c r="G39" s="3" t="s">
        <v>323</v>
      </c>
      <c r="I39" t="str">
        <f t="shared" si="11"/>
        <v/>
      </c>
      <c r="J39" t="b">
        <f t="shared" si="6"/>
        <v>1</v>
      </c>
      <c r="K39" s="4" t="str">
        <f t="shared" si="7"/>
        <v>presenceTRUE</v>
      </c>
      <c r="L39">
        <f t="shared" si="12"/>
        <v>1</v>
      </c>
      <c r="M39">
        <f t="shared" si="13"/>
        <v>0</v>
      </c>
      <c r="N39">
        <f t="shared" si="14"/>
        <v>0</v>
      </c>
      <c r="O39" t="str">
        <f t="shared" si="8"/>
        <v>01</v>
      </c>
      <c r="P39" t="s">
        <v>385</v>
      </c>
      <c r="Q39" t="str">
        <f t="shared" si="15"/>
        <v>0x01,	 // 0x25 | presence | uint8 (1 byte) | datatype: 0 | factor_exp10:  | example: 2500</v>
      </c>
      <c r="R39" t="str">
        <f t="shared" si="9"/>
        <v>presence</v>
      </c>
      <c r="S39" s="9" t="str">
        <f>"  "&amp;IF(OR(J39=TRUE,J39=FALSE),""""&amp;R39&amp;""": {""measurement_type"": "&amp;B39&amp;IF(NOT(ISBLANK(P38)),", ""device_class"": "&amp;P38,"")&amp;IF(J39=FALSE,", ""accuracy_decimals"": "&amp;N39&amp;", ""unit_of_measurement"": """&amp;H39&amp;"""","")&amp;"},","# "&amp;B39)</f>
        <v xml:space="preserve">  "presence": {"measurement_type": 0x25, "device_class": DEVICE_CLASS_PLUG},</v>
      </c>
    </row>
    <row r="40" spans="1:19" x14ac:dyDescent="0.25">
      <c r="A40">
        <f t="shared" si="0"/>
        <v>38</v>
      </c>
      <c r="B40" t="s">
        <v>126</v>
      </c>
      <c r="C40" t="s">
        <v>127</v>
      </c>
      <c r="D40" t="s">
        <v>68</v>
      </c>
      <c r="F40">
        <v>2601</v>
      </c>
      <c r="G40" s="3" t="s">
        <v>324</v>
      </c>
      <c r="I40" t="str">
        <f t="shared" si="11"/>
        <v/>
      </c>
      <c r="J40" t="b">
        <f t="shared" si="6"/>
        <v>1</v>
      </c>
      <c r="K40" s="4" t="str">
        <f t="shared" si="7"/>
        <v>problemTRUE</v>
      </c>
      <c r="L40">
        <f t="shared" si="12"/>
        <v>1</v>
      </c>
      <c r="M40">
        <f t="shared" si="13"/>
        <v>0</v>
      </c>
      <c r="N40">
        <f t="shared" si="14"/>
        <v>0</v>
      </c>
      <c r="O40" t="str">
        <f t="shared" si="8"/>
        <v>01</v>
      </c>
      <c r="P40" t="s">
        <v>386</v>
      </c>
      <c r="Q40" t="str">
        <f t="shared" si="15"/>
        <v>0x01,	 // 0x26 | problem | uint8 (1 byte) | datatype: 0 | factor_exp10:  | example: 2601</v>
      </c>
      <c r="R40" t="str">
        <f t="shared" si="9"/>
        <v>problem</v>
      </c>
      <c r="S40" s="9" t="str">
        <f>"  "&amp;IF(OR(J40=TRUE,J40=FALSE),""""&amp;R40&amp;""": {""measurement_type"": "&amp;B40&amp;IF(NOT(ISBLANK(P39)),", ""device_class"": "&amp;P39,"")&amp;IF(J40=FALSE,", ""accuracy_decimals"": "&amp;N40&amp;", ""unit_of_measurement"": """&amp;H40&amp;"""","")&amp;"},","# "&amp;B40)</f>
        <v xml:space="preserve">  "problem": {"measurement_type": 0x26, "device_class": DEVICE_CLASS_PRESENCE},</v>
      </c>
    </row>
    <row r="41" spans="1:19" x14ac:dyDescent="0.25">
      <c r="A41">
        <f t="shared" si="0"/>
        <v>39</v>
      </c>
      <c r="B41" t="s">
        <v>129</v>
      </c>
      <c r="C41" t="s">
        <v>130</v>
      </c>
      <c r="D41" t="s">
        <v>68</v>
      </c>
      <c r="F41">
        <v>2701</v>
      </c>
      <c r="G41" s="3" t="s">
        <v>325</v>
      </c>
      <c r="I41" t="str">
        <f t="shared" si="11"/>
        <v/>
      </c>
      <c r="J41" t="b">
        <f t="shared" si="6"/>
        <v>1</v>
      </c>
      <c r="K41" s="4" t="str">
        <f t="shared" si="7"/>
        <v>runningTRUE</v>
      </c>
      <c r="L41">
        <f t="shared" si="12"/>
        <v>1</v>
      </c>
      <c r="M41">
        <f t="shared" si="13"/>
        <v>0</v>
      </c>
      <c r="N41">
        <f t="shared" si="14"/>
        <v>0</v>
      </c>
      <c r="O41" t="str">
        <f t="shared" si="8"/>
        <v>01</v>
      </c>
      <c r="P41" t="s">
        <v>387</v>
      </c>
      <c r="Q41" t="str">
        <f t="shared" si="15"/>
        <v>0x01,	 // 0x27 | running | uint8 (1 byte) | datatype: 0 | factor_exp10:  | example: 2701</v>
      </c>
      <c r="R41" t="str">
        <f t="shared" si="9"/>
        <v>running</v>
      </c>
      <c r="S41" s="9" t="str">
        <f>"  "&amp;IF(OR(J41=TRUE,J41=FALSE),""""&amp;R41&amp;""": {""measurement_type"": "&amp;B41&amp;IF(NOT(ISBLANK(P40)),", ""device_class"": "&amp;P40,"")&amp;IF(J41=FALSE,", ""accuracy_decimals"": "&amp;N41&amp;", ""unit_of_measurement"": """&amp;H41&amp;"""","")&amp;"},","# "&amp;B41)</f>
        <v xml:space="preserve">  "running": {"measurement_type": 0x27, "device_class": DEVICE_CLASS_PROBLEM},</v>
      </c>
    </row>
    <row r="42" spans="1:19" x14ac:dyDescent="0.25">
      <c r="A42">
        <f t="shared" si="0"/>
        <v>40</v>
      </c>
      <c r="B42" t="s">
        <v>132</v>
      </c>
      <c r="C42" t="s">
        <v>133</v>
      </c>
      <c r="D42" t="s">
        <v>68</v>
      </c>
      <c r="F42">
        <v>2800</v>
      </c>
      <c r="G42" s="3" t="s">
        <v>326</v>
      </c>
      <c r="I42" t="str">
        <f t="shared" si="11"/>
        <v/>
      </c>
      <c r="J42" t="b">
        <f t="shared" si="6"/>
        <v>1</v>
      </c>
      <c r="K42" s="4" t="str">
        <f t="shared" si="7"/>
        <v>safetyTRUE</v>
      </c>
      <c r="L42">
        <f t="shared" si="12"/>
        <v>1</v>
      </c>
      <c r="M42">
        <f t="shared" si="13"/>
        <v>0</v>
      </c>
      <c r="N42">
        <f t="shared" si="14"/>
        <v>0</v>
      </c>
      <c r="O42" t="str">
        <f t="shared" si="8"/>
        <v>01</v>
      </c>
      <c r="P42" t="s">
        <v>388</v>
      </c>
      <c r="Q42" t="str">
        <f t="shared" si="15"/>
        <v>0x01,	 // 0x28 | safety | uint8 (1 byte) | datatype: 0 | factor_exp10:  | example: 2800</v>
      </c>
      <c r="R42" t="str">
        <f t="shared" si="9"/>
        <v>safety</v>
      </c>
      <c r="S42" s="9" t="str">
        <f>"  "&amp;IF(OR(J42=TRUE,J42=FALSE),""""&amp;R42&amp;""": {""measurement_type"": "&amp;B42&amp;IF(NOT(ISBLANK(P41)),", ""device_class"": "&amp;P41,"")&amp;IF(J42=FALSE,", ""accuracy_decimals"": "&amp;N42&amp;", ""unit_of_measurement"": """&amp;H42&amp;"""","")&amp;"},","# "&amp;B42)</f>
        <v xml:space="preserve">  "safety": {"measurement_type": 0x28, "device_class": DEVICE_CLASS_RUNNING},</v>
      </c>
    </row>
    <row r="43" spans="1:19" x14ac:dyDescent="0.25">
      <c r="A43">
        <f t="shared" si="0"/>
        <v>41</v>
      </c>
      <c r="B43" t="s">
        <v>135</v>
      </c>
      <c r="C43" t="s">
        <v>136</v>
      </c>
      <c r="D43" t="s">
        <v>68</v>
      </c>
      <c r="F43">
        <v>2901</v>
      </c>
      <c r="G43" s="3" t="s">
        <v>315</v>
      </c>
      <c r="I43" t="str">
        <f t="shared" si="11"/>
        <v/>
      </c>
      <c r="J43" t="b">
        <f t="shared" si="6"/>
        <v>1</v>
      </c>
      <c r="K43" s="4" t="str">
        <f t="shared" si="7"/>
        <v>smokeTRUE</v>
      </c>
      <c r="L43">
        <f t="shared" si="12"/>
        <v>1</v>
      </c>
      <c r="M43">
        <f t="shared" si="13"/>
        <v>0</v>
      </c>
      <c r="N43">
        <f t="shared" si="14"/>
        <v>0</v>
      </c>
      <c r="O43" t="str">
        <f t="shared" si="8"/>
        <v>01</v>
      </c>
      <c r="P43" t="s">
        <v>389</v>
      </c>
      <c r="Q43" t="str">
        <f t="shared" si="15"/>
        <v>0x01,	 // 0x29 | smoke | uint8 (1 byte) | datatype: 0 | factor_exp10:  | example: 2901</v>
      </c>
      <c r="R43" t="str">
        <f t="shared" si="9"/>
        <v>smoke</v>
      </c>
      <c r="S43" s="9" t="str">
        <f>"  "&amp;IF(OR(J43=TRUE,J43=FALSE),""""&amp;R43&amp;""": {""measurement_type"": "&amp;B43&amp;IF(NOT(ISBLANK(P42)),", ""device_class"": "&amp;P42,"")&amp;IF(J43=FALSE,", ""accuracy_decimals"": "&amp;N43&amp;", ""unit_of_measurement"": """&amp;H43&amp;"""","")&amp;"},","# "&amp;B43)</f>
        <v xml:space="preserve">  "smoke": {"measurement_type": 0x29, "device_class": DEVICE_CLASS_SAFETY},</v>
      </c>
    </row>
    <row r="44" spans="1:19" x14ac:dyDescent="0.25">
      <c r="A44">
        <f t="shared" si="0"/>
        <v>42</v>
      </c>
      <c r="B44" t="s">
        <v>137</v>
      </c>
      <c r="C44" t="s">
        <v>138</v>
      </c>
      <c r="D44" t="s">
        <v>68</v>
      </c>
      <c r="F44" t="s">
        <v>305</v>
      </c>
      <c r="G44" s="3" t="s">
        <v>315</v>
      </c>
      <c r="I44" t="str">
        <f t="shared" si="11"/>
        <v/>
      </c>
      <c r="J44" t="b">
        <f t="shared" si="6"/>
        <v>1</v>
      </c>
      <c r="K44" s="4" t="str">
        <f t="shared" si="7"/>
        <v>soundTRUE</v>
      </c>
      <c r="L44">
        <f t="shared" si="12"/>
        <v>1</v>
      </c>
      <c r="M44">
        <f t="shared" si="13"/>
        <v>0</v>
      </c>
      <c r="N44">
        <f t="shared" si="14"/>
        <v>0</v>
      </c>
      <c r="O44" t="str">
        <f t="shared" si="8"/>
        <v>01</v>
      </c>
      <c r="P44" t="s">
        <v>390</v>
      </c>
      <c r="Q44" t="str">
        <f t="shared" si="15"/>
        <v>0x01,	 // 0x2A | sound | uint8 (1 byte) | datatype: 0 | factor_exp10:  | example: 2A00</v>
      </c>
      <c r="R44" t="str">
        <f t="shared" si="9"/>
        <v>sound</v>
      </c>
      <c r="S44" s="9" t="str">
        <f>"  "&amp;IF(OR(J44=TRUE,J44=FALSE),""""&amp;R44&amp;""": {""measurement_type"": "&amp;B44&amp;IF(NOT(ISBLANK(P43)),", ""device_class"": "&amp;P43,"")&amp;IF(J44=FALSE,", ""accuracy_decimals"": "&amp;N44&amp;", ""unit_of_measurement"": """&amp;H44&amp;"""","")&amp;"},","# "&amp;B44)</f>
        <v xml:space="preserve">  "sound": {"measurement_type": 0x2A, "device_class": DEVICE_CLASS_SMOKE},</v>
      </c>
    </row>
    <row r="45" spans="1:19" x14ac:dyDescent="0.25">
      <c r="A45">
        <f t="shared" si="0"/>
        <v>43</v>
      </c>
      <c r="B45" t="s">
        <v>140</v>
      </c>
      <c r="C45" t="s">
        <v>141</v>
      </c>
      <c r="D45" t="s">
        <v>68</v>
      </c>
      <c r="F45" t="s">
        <v>306</v>
      </c>
      <c r="G45" s="3" t="s">
        <v>316</v>
      </c>
      <c r="I45" t="str">
        <f t="shared" si="11"/>
        <v/>
      </c>
      <c r="J45" t="b">
        <f t="shared" si="6"/>
        <v>1</v>
      </c>
      <c r="K45" s="4" t="str">
        <f t="shared" si="7"/>
        <v>tamperTRUE</v>
      </c>
      <c r="L45">
        <f t="shared" si="12"/>
        <v>1</v>
      </c>
      <c r="M45">
        <f t="shared" si="13"/>
        <v>0</v>
      </c>
      <c r="N45">
        <f t="shared" si="14"/>
        <v>0</v>
      </c>
      <c r="O45" t="str">
        <f t="shared" si="8"/>
        <v>01</v>
      </c>
      <c r="P45" t="s">
        <v>391</v>
      </c>
      <c r="Q45" t="str">
        <f t="shared" si="15"/>
        <v>0x01,	 // 0x2B | tamper | uint8 (1 byte) | datatype: 0 | factor_exp10:  | example: 2B00</v>
      </c>
      <c r="R45" t="str">
        <f t="shared" si="9"/>
        <v>tamper</v>
      </c>
      <c r="S45" s="9" t="str">
        <f>"  "&amp;IF(OR(J45=TRUE,J45=FALSE),""""&amp;R45&amp;""": {""measurement_type"": "&amp;B45&amp;IF(NOT(ISBLANK(P44)),", ""device_class"": "&amp;P44,"")&amp;IF(J45=FALSE,", ""accuracy_decimals"": "&amp;N45&amp;", ""unit_of_measurement"": """&amp;H45&amp;"""","")&amp;"},","# "&amp;B45)</f>
        <v xml:space="preserve">  "tamper": {"measurement_type": 0x2B, "device_class": DEVICE_CLASS_SOUND},</v>
      </c>
    </row>
    <row r="46" spans="1:19" x14ac:dyDescent="0.25">
      <c r="A46">
        <f t="shared" si="0"/>
        <v>44</v>
      </c>
      <c r="B46" t="s">
        <v>144</v>
      </c>
      <c r="C46" t="s">
        <v>145</v>
      </c>
      <c r="D46" t="s">
        <v>68</v>
      </c>
      <c r="F46" t="s">
        <v>307</v>
      </c>
      <c r="G46" s="3" t="s">
        <v>315</v>
      </c>
      <c r="I46" t="str">
        <f t="shared" si="11"/>
        <v/>
      </c>
      <c r="J46" t="b">
        <f t="shared" si="6"/>
        <v>1</v>
      </c>
      <c r="K46" s="4" t="str">
        <f t="shared" si="7"/>
        <v>vibrationTRUE</v>
      </c>
      <c r="L46">
        <f t="shared" si="12"/>
        <v>1</v>
      </c>
      <c r="M46">
        <f t="shared" si="13"/>
        <v>0</v>
      </c>
      <c r="N46">
        <f t="shared" si="14"/>
        <v>0</v>
      </c>
      <c r="O46" t="str">
        <f t="shared" si="8"/>
        <v>01</v>
      </c>
      <c r="P46" t="s">
        <v>392</v>
      </c>
      <c r="Q46" t="str">
        <f t="shared" si="15"/>
        <v>0x01,	 // 0x2C | vibration | uint8 (1 byte) | datatype: 0 | factor_exp10:  | example: 2C01</v>
      </c>
      <c r="R46" t="str">
        <f t="shared" si="9"/>
        <v>vibration</v>
      </c>
      <c r="S46" s="9" t="str">
        <f>"  "&amp;IF(OR(J46=TRUE,J46=FALSE),""""&amp;R46&amp;""": {""measurement_type"": "&amp;B46&amp;IF(NOT(ISBLANK(P45)),", ""device_class"": "&amp;P45,"")&amp;IF(J46=FALSE,", ""accuracy_decimals"": "&amp;N46&amp;", ""unit_of_measurement"": """&amp;H46&amp;"""","")&amp;"},","# "&amp;B46)</f>
        <v xml:space="preserve">  "vibration": {"measurement_type": 0x2C, "device_class": DEVICE_CLASS_TAMPER},</v>
      </c>
    </row>
    <row r="47" spans="1:19" x14ac:dyDescent="0.25">
      <c r="A47">
        <f t="shared" si="0"/>
        <v>45</v>
      </c>
      <c r="B47" t="s">
        <v>147</v>
      </c>
      <c r="C47" t="s">
        <v>148</v>
      </c>
      <c r="D47" t="s">
        <v>68</v>
      </c>
      <c r="F47" t="s">
        <v>308</v>
      </c>
      <c r="G47" s="3" t="s">
        <v>314</v>
      </c>
      <c r="I47" t="str">
        <f t="shared" si="11"/>
        <v/>
      </c>
      <c r="J47" t="b">
        <f t="shared" si="6"/>
        <v>1</v>
      </c>
      <c r="K47" s="4" t="str">
        <f t="shared" si="7"/>
        <v>windowTRUE</v>
      </c>
      <c r="L47">
        <f t="shared" si="12"/>
        <v>1</v>
      </c>
      <c r="M47">
        <f t="shared" si="13"/>
        <v>0</v>
      </c>
      <c r="N47">
        <f t="shared" si="14"/>
        <v>0</v>
      </c>
      <c r="O47" t="str">
        <f t="shared" si="8"/>
        <v>01</v>
      </c>
      <c r="P47" t="s">
        <v>393</v>
      </c>
      <c r="Q47" t="str">
        <f t="shared" si="15"/>
        <v>0x01,	 // 0x2D | window | uint8 (1 byte) | datatype: 0 | factor_exp10:  | example: 2D01</v>
      </c>
      <c r="R47" t="str">
        <f t="shared" si="9"/>
        <v>window</v>
      </c>
      <c r="S47" s="9" t="str">
        <f>"  "&amp;IF(OR(J47=TRUE,J47=FALSE),""""&amp;R47&amp;""": {""measurement_type"": "&amp;B47&amp;IF(NOT(ISBLANK(P46)),", ""device_class"": "&amp;P46,"")&amp;IF(J47=FALSE,", ""accuracy_decimals"": "&amp;N47&amp;", ""unit_of_measurement"": """&amp;H47&amp;"""","")&amp;"},","# "&amp;B47)</f>
        <v xml:space="preserve">  "window": {"measurement_type": 0x2D, "device_class": DEVICE_CLASS_VIBRATION},</v>
      </c>
    </row>
    <row r="48" spans="1:19" hidden="1" x14ac:dyDescent="0.25">
      <c r="A48">
        <f t="shared" si="0"/>
        <v>46</v>
      </c>
      <c r="B48" t="s">
        <v>16</v>
      </c>
      <c r="C48" t="s">
        <v>362</v>
      </c>
      <c r="D48" t="s">
        <v>68</v>
      </c>
      <c r="E48">
        <v>1</v>
      </c>
      <c r="F48" s="3" t="s">
        <v>293</v>
      </c>
      <c r="G48">
        <v>35</v>
      </c>
      <c r="H48" t="s">
        <v>8</v>
      </c>
      <c r="I48" t="str">
        <f t="shared" si="11"/>
        <v/>
      </c>
      <c r="J48" t="b">
        <f t="shared" si="6"/>
        <v>0</v>
      </c>
      <c r="K48" s="4" t="str">
        <f t="shared" si="7"/>
        <v>humidity coarseFALSE</v>
      </c>
      <c r="L48">
        <f t="shared" si="12"/>
        <v>1</v>
      </c>
      <c r="M48">
        <f t="shared" si="13"/>
        <v>0</v>
      </c>
      <c r="N48">
        <f t="shared" si="14"/>
        <v>0</v>
      </c>
      <c r="O48" t="str">
        <f t="shared" si="8"/>
        <v>01</v>
      </c>
      <c r="Q48" t="str">
        <f t="shared" si="15"/>
        <v>0x01,	 // 0x2E | humidity coarse | uint8 (1 byte) | datatype: 0 | factor_exp10: 1 | example: 2E23</v>
      </c>
      <c r="R48" t="str">
        <f t="shared" si="9"/>
        <v>humidity_coarse</v>
      </c>
      <c r="S48" s="9" t="str">
        <f t="shared" si="10"/>
        <v xml:space="preserve">  "humidity_coarse": {"measurement_type": 0x2E, "accuracy_decimals": 0, "unit_of_measurement": "%"},</v>
      </c>
    </row>
    <row r="49" spans="1:19" hidden="1" x14ac:dyDescent="0.25">
      <c r="A49">
        <f t="shared" si="0"/>
        <v>47</v>
      </c>
      <c r="B49" t="s">
        <v>64</v>
      </c>
      <c r="C49" t="s">
        <v>363</v>
      </c>
      <c r="D49" t="s">
        <v>68</v>
      </c>
      <c r="E49">
        <v>1</v>
      </c>
      <c r="F49" s="3" t="s">
        <v>254</v>
      </c>
      <c r="G49">
        <v>35</v>
      </c>
      <c r="H49" t="s">
        <v>8</v>
      </c>
      <c r="I49" t="str">
        <f t="shared" si="11"/>
        <v/>
      </c>
      <c r="J49" t="b">
        <f t="shared" si="6"/>
        <v>0</v>
      </c>
      <c r="K49" s="4" t="str">
        <f t="shared" si="7"/>
        <v>moisture coarseFALSE</v>
      </c>
      <c r="L49">
        <f t="shared" si="12"/>
        <v>1</v>
      </c>
      <c r="M49">
        <f t="shared" si="13"/>
        <v>0</v>
      </c>
      <c r="N49">
        <f t="shared" si="14"/>
        <v>0</v>
      </c>
      <c r="O49" t="str">
        <f t="shared" si="8"/>
        <v>01</v>
      </c>
      <c r="Q49" t="str">
        <f t="shared" si="15"/>
        <v>0x01,	 // 0x2F | moisture coarse | uint8 (1 byte) | datatype: 0 | factor_exp10: 1 | example: 2F23</v>
      </c>
      <c r="R49" t="str">
        <f t="shared" ref="R49:R81" si="16">SUBSTITUTE(SUBSTITUTE(SUBSTITUTE(SUBSTITUTE(C49," ","_"),".","_"),"(",""),")","")</f>
        <v>moisture_coarse</v>
      </c>
      <c r="S49" s="9" t="str">
        <f t="shared" si="10"/>
        <v xml:space="preserve">  "moisture_coarse": {"measurement_type": 0x2F, "accuracy_decimals": 0, "unit_of_measurement": "%"},</v>
      </c>
    </row>
    <row r="50" spans="1:19" hidden="1" x14ac:dyDescent="0.25">
      <c r="A50">
        <f t="shared" si="0"/>
        <v>48</v>
      </c>
      <c r="B50" t="s">
        <v>339</v>
      </c>
      <c r="C50" t="s">
        <v>350</v>
      </c>
      <c r="I50" t="str">
        <f t="shared" si="11"/>
        <v/>
      </c>
      <c r="J50" t="str">
        <f t="shared" si="6"/>
        <v>NA</v>
      </c>
      <c r="K50" s="4" t="str">
        <f t="shared" si="7"/>
        <v>NANA</v>
      </c>
      <c r="L50">
        <f t="shared" si="12"/>
        <v>0</v>
      </c>
      <c r="M50">
        <f t="shared" si="13"/>
        <v>0</v>
      </c>
      <c r="N50">
        <f t="shared" si="14"/>
        <v>0</v>
      </c>
      <c r="O50" t="str">
        <f t="shared" si="8"/>
        <v>00</v>
      </c>
      <c r="Q50" t="str">
        <f t="shared" si="15"/>
        <v xml:space="preserve">0x00,	 // 0x30 | NA |  | datatype: 0 | factor_exp10:  | example: </v>
      </c>
      <c r="R50" t="str">
        <f t="shared" si="16"/>
        <v>NA</v>
      </c>
      <c r="S50" s="9" t="str">
        <f t="shared" si="10"/>
        <v xml:space="preserve">  # 0x30</v>
      </c>
    </row>
    <row r="51" spans="1:19" hidden="1" x14ac:dyDescent="0.25">
      <c r="A51">
        <f t="shared" si="0"/>
        <v>49</v>
      </c>
      <c r="B51" t="s">
        <v>340</v>
      </c>
      <c r="C51" t="s">
        <v>350</v>
      </c>
      <c r="I51" t="str">
        <f t="shared" si="11"/>
        <v/>
      </c>
      <c r="J51" t="str">
        <f t="shared" si="6"/>
        <v>NA</v>
      </c>
      <c r="K51" s="4" t="str">
        <f t="shared" si="7"/>
        <v>NANA</v>
      </c>
      <c r="L51">
        <f t="shared" si="12"/>
        <v>0</v>
      </c>
      <c r="M51">
        <f t="shared" si="13"/>
        <v>0</v>
      </c>
      <c r="N51">
        <f t="shared" si="14"/>
        <v>0</v>
      </c>
      <c r="O51" t="str">
        <f t="shared" si="8"/>
        <v>00</v>
      </c>
      <c r="Q51" t="str">
        <f t="shared" si="15"/>
        <v xml:space="preserve">0x00,	 // 0x31 | NA |  | datatype: 0 | factor_exp10:  | example: </v>
      </c>
      <c r="R51" t="str">
        <f t="shared" si="16"/>
        <v>NA</v>
      </c>
      <c r="S51" s="9" t="str">
        <f t="shared" si="10"/>
        <v xml:space="preserve">  # 0x31</v>
      </c>
    </row>
    <row r="52" spans="1:19" hidden="1" x14ac:dyDescent="0.25">
      <c r="A52">
        <f t="shared" si="0"/>
        <v>50</v>
      </c>
      <c r="B52" t="s">
        <v>341</v>
      </c>
      <c r="C52" t="s">
        <v>350</v>
      </c>
      <c r="I52" t="str">
        <f t="shared" si="11"/>
        <v/>
      </c>
      <c r="J52" t="str">
        <f t="shared" si="6"/>
        <v>NA</v>
      </c>
      <c r="K52" s="4" t="str">
        <f t="shared" si="7"/>
        <v>NANA</v>
      </c>
      <c r="L52">
        <f t="shared" si="12"/>
        <v>0</v>
      </c>
      <c r="M52">
        <f t="shared" si="13"/>
        <v>0</v>
      </c>
      <c r="N52">
        <f t="shared" si="14"/>
        <v>0</v>
      </c>
      <c r="O52" t="str">
        <f t="shared" si="8"/>
        <v>00</v>
      </c>
      <c r="Q52" t="str">
        <f t="shared" si="15"/>
        <v xml:space="preserve">0x00,	 // 0x32 | NA |  | datatype: 0 | factor_exp10:  | example: </v>
      </c>
      <c r="R52" t="str">
        <f t="shared" si="16"/>
        <v>NA</v>
      </c>
      <c r="S52" s="9" t="str">
        <f t="shared" si="10"/>
        <v xml:space="preserve">  # 0x32</v>
      </c>
    </row>
    <row r="53" spans="1:19" hidden="1" x14ac:dyDescent="0.25">
      <c r="A53">
        <f t="shared" si="0"/>
        <v>51</v>
      </c>
      <c r="B53" t="s">
        <v>342</v>
      </c>
      <c r="C53" t="s">
        <v>350</v>
      </c>
      <c r="I53" t="str">
        <f t="shared" si="11"/>
        <v/>
      </c>
      <c r="J53" t="str">
        <f t="shared" si="6"/>
        <v>NA</v>
      </c>
      <c r="K53" s="4" t="str">
        <f t="shared" si="7"/>
        <v>NANA</v>
      </c>
      <c r="L53">
        <f t="shared" si="12"/>
        <v>0</v>
      </c>
      <c r="M53">
        <f t="shared" si="13"/>
        <v>0</v>
      </c>
      <c r="N53">
        <f t="shared" si="14"/>
        <v>0</v>
      </c>
      <c r="O53" t="str">
        <f t="shared" si="8"/>
        <v>00</v>
      </c>
      <c r="Q53" t="str">
        <f t="shared" si="15"/>
        <v xml:space="preserve">0x00,	 // 0x33 | NA |  | datatype: 0 | factor_exp10:  | example: </v>
      </c>
      <c r="R53" t="str">
        <f t="shared" si="16"/>
        <v>NA</v>
      </c>
      <c r="S53" s="9" t="str">
        <f t="shared" si="10"/>
        <v xml:space="preserve">  # 0x33</v>
      </c>
    </row>
    <row r="54" spans="1:19" hidden="1" x14ac:dyDescent="0.25">
      <c r="A54">
        <f t="shared" si="0"/>
        <v>52</v>
      </c>
      <c r="B54" t="s">
        <v>343</v>
      </c>
      <c r="C54" t="s">
        <v>350</v>
      </c>
      <c r="I54" t="str">
        <f t="shared" si="11"/>
        <v/>
      </c>
      <c r="J54" t="str">
        <f t="shared" si="6"/>
        <v>NA</v>
      </c>
      <c r="K54" s="4" t="str">
        <f t="shared" si="7"/>
        <v>NANA</v>
      </c>
      <c r="L54">
        <f t="shared" si="12"/>
        <v>0</v>
      </c>
      <c r="M54">
        <f t="shared" si="13"/>
        <v>0</v>
      </c>
      <c r="N54">
        <f t="shared" si="14"/>
        <v>0</v>
      </c>
      <c r="O54" t="str">
        <f t="shared" si="8"/>
        <v>00</v>
      </c>
      <c r="Q54" t="str">
        <f t="shared" si="15"/>
        <v xml:space="preserve">0x00,	 // 0x34 | NA |  | datatype: 0 | factor_exp10:  | example: </v>
      </c>
      <c r="R54" t="str">
        <f t="shared" si="16"/>
        <v>NA</v>
      </c>
      <c r="S54" s="9" t="str">
        <f t="shared" si="10"/>
        <v xml:space="preserve">  # 0x34</v>
      </c>
    </row>
    <row r="55" spans="1:19" hidden="1" x14ac:dyDescent="0.25">
      <c r="A55">
        <f t="shared" si="0"/>
        <v>53</v>
      </c>
      <c r="B55" t="s">
        <v>344</v>
      </c>
      <c r="C55" t="s">
        <v>350</v>
      </c>
      <c r="I55" t="str">
        <f t="shared" si="11"/>
        <v/>
      </c>
      <c r="J55" t="str">
        <f t="shared" si="6"/>
        <v>NA</v>
      </c>
      <c r="K55" s="4" t="str">
        <f t="shared" si="7"/>
        <v>NANA</v>
      </c>
      <c r="L55">
        <f t="shared" si="12"/>
        <v>0</v>
      </c>
      <c r="M55">
        <f t="shared" si="13"/>
        <v>0</v>
      </c>
      <c r="N55">
        <f t="shared" si="14"/>
        <v>0</v>
      </c>
      <c r="O55" t="str">
        <f t="shared" si="8"/>
        <v>00</v>
      </c>
      <c r="Q55" t="str">
        <f t="shared" si="15"/>
        <v xml:space="preserve">0x00,	 // 0x35 | NA |  | datatype: 0 | factor_exp10:  | example: </v>
      </c>
      <c r="R55" t="str">
        <f t="shared" si="16"/>
        <v>NA</v>
      </c>
      <c r="S55" s="9" t="str">
        <f t="shared" si="10"/>
        <v xml:space="preserve">  # 0x35</v>
      </c>
    </row>
    <row r="56" spans="1:19" hidden="1" x14ac:dyDescent="0.25">
      <c r="A56">
        <f t="shared" si="0"/>
        <v>54</v>
      </c>
      <c r="B56" t="s">
        <v>345</v>
      </c>
      <c r="C56" t="s">
        <v>350</v>
      </c>
      <c r="I56" t="str">
        <f t="shared" si="11"/>
        <v/>
      </c>
      <c r="J56" t="str">
        <f t="shared" si="6"/>
        <v>NA</v>
      </c>
      <c r="K56" s="4" t="str">
        <f t="shared" si="7"/>
        <v>NANA</v>
      </c>
      <c r="L56">
        <f t="shared" si="12"/>
        <v>0</v>
      </c>
      <c r="M56">
        <f t="shared" si="13"/>
        <v>0</v>
      </c>
      <c r="N56">
        <f t="shared" si="14"/>
        <v>0</v>
      </c>
      <c r="O56" t="str">
        <f t="shared" si="8"/>
        <v>00</v>
      </c>
      <c r="Q56" t="str">
        <f t="shared" si="15"/>
        <v xml:space="preserve">0x00,	 // 0x36 | NA |  | datatype: 0 | factor_exp10:  | example: </v>
      </c>
      <c r="R56" t="str">
        <f t="shared" si="16"/>
        <v>NA</v>
      </c>
      <c r="S56" s="9" t="str">
        <f t="shared" si="10"/>
        <v xml:space="preserve">  # 0x36</v>
      </c>
    </row>
    <row r="57" spans="1:19" hidden="1" x14ac:dyDescent="0.25">
      <c r="A57">
        <f t="shared" si="0"/>
        <v>55</v>
      </c>
      <c r="B57" t="s">
        <v>346</v>
      </c>
      <c r="C57" t="s">
        <v>350</v>
      </c>
      <c r="I57" t="str">
        <f t="shared" si="11"/>
        <v/>
      </c>
      <c r="J57" t="str">
        <f t="shared" si="6"/>
        <v>NA</v>
      </c>
      <c r="K57" s="4" t="str">
        <f t="shared" si="7"/>
        <v>NANA</v>
      </c>
      <c r="L57">
        <f t="shared" si="12"/>
        <v>0</v>
      </c>
      <c r="M57">
        <f t="shared" si="13"/>
        <v>0</v>
      </c>
      <c r="N57">
        <f t="shared" si="14"/>
        <v>0</v>
      </c>
      <c r="O57" t="str">
        <f t="shared" si="8"/>
        <v>00</v>
      </c>
      <c r="Q57" t="str">
        <f t="shared" si="15"/>
        <v xml:space="preserve">0x00,	 // 0x37 | NA |  | datatype: 0 | factor_exp10:  | example: </v>
      </c>
      <c r="R57" t="str">
        <f t="shared" si="16"/>
        <v>NA</v>
      </c>
      <c r="S57" s="9" t="str">
        <f t="shared" si="10"/>
        <v xml:space="preserve">  # 0x37</v>
      </c>
    </row>
    <row r="58" spans="1:19" hidden="1" x14ac:dyDescent="0.25">
      <c r="A58">
        <f t="shared" si="0"/>
        <v>56</v>
      </c>
      <c r="B58" t="s">
        <v>347</v>
      </c>
      <c r="C58" t="s">
        <v>350</v>
      </c>
      <c r="I58" t="str">
        <f t="shared" si="11"/>
        <v/>
      </c>
      <c r="J58" t="str">
        <f t="shared" si="6"/>
        <v>NA</v>
      </c>
      <c r="K58" s="4" t="str">
        <f t="shared" si="7"/>
        <v>NANA</v>
      </c>
      <c r="L58">
        <f t="shared" si="12"/>
        <v>0</v>
      </c>
      <c r="M58">
        <f t="shared" si="13"/>
        <v>0</v>
      </c>
      <c r="N58">
        <f t="shared" si="14"/>
        <v>0</v>
      </c>
      <c r="O58" t="str">
        <f t="shared" si="8"/>
        <v>00</v>
      </c>
      <c r="Q58" t="str">
        <f t="shared" si="15"/>
        <v xml:space="preserve">0x00,	 // 0x38 | NA |  | datatype: 0 | factor_exp10:  | example: </v>
      </c>
      <c r="R58" t="str">
        <f t="shared" si="16"/>
        <v>NA</v>
      </c>
      <c r="S58" s="9" t="str">
        <f t="shared" si="10"/>
        <v xml:space="preserve">  # 0x38</v>
      </c>
    </row>
    <row r="59" spans="1:19" hidden="1" x14ac:dyDescent="0.25">
      <c r="A59">
        <f t="shared" si="0"/>
        <v>57</v>
      </c>
      <c r="B59" t="s">
        <v>348</v>
      </c>
      <c r="C59" t="s">
        <v>350</v>
      </c>
      <c r="I59" t="str">
        <f t="shared" si="11"/>
        <v/>
      </c>
      <c r="J59" t="str">
        <f t="shared" si="6"/>
        <v>NA</v>
      </c>
      <c r="K59" s="4" t="str">
        <f t="shared" si="7"/>
        <v>NANA</v>
      </c>
      <c r="L59">
        <f t="shared" si="12"/>
        <v>0</v>
      </c>
      <c r="M59">
        <f t="shared" si="13"/>
        <v>0</v>
      </c>
      <c r="N59">
        <f t="shared" si="14"/>
        <v>0</v>
      </c>
      <c r="O59" t="str">
        <f t="shared" si="8"/>
        <v>00</v>
      </c>
      <c r="Q59" t="str">
        <f t="shared" si="15"/>
        <v xml:space="preserve">0x00,	 // 0x39 | NA |  | datatype: 0 | factor_exp10:  | example: </v>
      </c>
      <c r="R59" t="str">
        <f t="shared" si="16"/>
        <v>NA</v>
      </c>
      <c r="S59" s="9" t="str">
        <f t="shared" si="10"/>
        <v xml:space="preserve">  # 0x39</v>
      </c>
    </row>
    <row r="60" spans="1:19" hidden="1" x14ac:dyDescent="0.25">
      <c r="A60">
        <f t="shared" si="0"/>
        <v>58</v>
      </c>
      <c r="B60" t="s">
        <v>152</v>
      </c>
      <c r="C60" t="s">
        <v>351</v>
      </c>
      <c r="F60"/>
      <c r="I60" t="str">
        <f t="shared" si="11"/>
        <v/>
      </c>
      <c r="J60" t="str">
        <f t="shared" si="6"/>
        <v>NA</v>
      </c>
      <c r="K60" s="4" t="str">
        <f t="shared" si="7"/>
        <v>TODONA</v>
      </c>
      <c r="L60">
        <f t="shared" si="12"/>
        <v>0</v>
      </c>
      <c r="M60">
        <f t="shared" si="13"/>
        <v>0</v>
      </c>
      <c r="N60">
        <f t="shared" si="14"/>
        <v>0</v>
      </c>
      <c r="O60" t="str">
        <f t="shared" si="8"/>
        <v>00</v>
      </c>
      <c r="Q60" t="str">
        <f t="shared" si="15"/>
        <v xml:space="preserve">0x00,	 // 0x3A | TODO |  | datatype: 0 | factor_exp10:  | example: </v>
      </c>
      <c r="R60" t="str">
        <f t="shared" si="16"/>
        <v>TODO</v>
      </c>
      <c r="S60" s="9" t="str">
        <f t="shared" si="10"/>
        <v xml:space="preserve">  # 0x3A</v>
      </c>
    </row>
    <row r="61" spans="1:19" hidden="1" x14ac:dyDescent="0.25">
      <c r="A61">
        <f t="shared" si="0"/>
        <v>59</v>
      </c>
      <c r="B61" t="s">
        <v>349</v>
      </c>
      <c r="C61" t="s">
        <v>350</v>
      </c>
      <c r="I61" t="str">
        <f t="shared" si="11"/>
        <v/>
      </c>
      <c r="J61" t="str">
        <f t="shared" si="6"/>
        <v>NA</v>
      </c>
      <c r="K61" s="4" t="str">
        <f t="shared" si="7"/>
        <v>NANA</v>
      </c>
      <c r="L61">
        <f t="shared" si="12"/>
        <v>0</v>
      </c>
      <c r="M61">
        <f t="shared" si="13"/>
        <v>0</v>
      </c>
      <c r="N61">
        <f t="shared" si="14"/>
        <v>0</v>
      </c>
      <c r="O61" t="str">
        <f t="shared" si="8"/>
        <v>00</v>
      </c>
      <c r="Q61" t="str">
        <f t="shared" si="15"/>
        <v xml:space="preserve">0x00,	 // 0x3B | NA |  | datatype: 0 | factor_exp10:  | example: </v>
      </c>
      <c r="R61" t="str">
        <f t="shared" si="16"/>
        <v>NA</v>
      </c>
      <c r="S61" s="9" t="str">
        <f t="shared" si="10"/>
        <v xml:space="preserve">  # 0x3B</v>
      </c>
    </row>
    <row r="62" spans="1:19" hidden="1" x14ac:dyDescent="0.25">
      <c r="A62">
        <f t="shared" si="0"/>
        <v>60</v>
      </c>
      <c r="B62" t="s">
        <v>168</v>
      </c>
      <c r="C62" t="s">
        <v>351</v>
      </c>
      <c r="I62" t="str">
        <f t="shared" si="11"/>
        <v/>
      </c>
      <c r="J62" t="str">
        <f t="shared" si="6"/>
        <v>NA</v>
      </c>
      <c r="K62" s="4" t="str">
        <f t="shared" si="7"/>
        <v>TODONA</v>
      </c>
      <c r="L62">
        <f t="shared" si="12"/>
        <v>0</v>
      </c>
      <c r="M62">
        <f t="shared" si="13"/>
        <v>0</v>
      </c>
      <c r="N62">
        <f t="shared" si="14"/>
        <v>0</v>
      </c>
      <c r="O62" t="str">
        <f t="shared" si="8"/>
        <v>00</v>
      </c>
      <c r="Q62" t="str">
        <f t="shared" si="15"/>
        <v xml:space="preserve">0x00,	 // 0x3C | TODO |  | datatype: 0 | factor_exp10:  | example: </v>
      </c>
      <c r="R62" t="str">
        <f t="shared" si="16"/>
        <v>TODO</v>
      </c>
      <c r="S62" s="9" t="str">
        <f t="shared" si="10"/>
        <v xml:space="preserve">  # 0x3C</v>
      </c>
    </row>
    <row r="63" spans="1:19" hidden="1" x14ac:dyDescent="0.25">
      <c r="A63">
        <f t="shared" si="0"/>
        <v>61</v>
      </c>
      <c r="B63" t="s">
        <v>220</v>
      </c>
      <c r="C63" t="s">
        <v>370</v>
      </c>
      <c r="D63" t="s">
        <v>221</v>
      </c>
      <c r="E63">
        <v>1</v>
      </c>
      <c r="F63" s="3" t="s">
        <v>222</v>
      </c>
      <c r="G63">
        <v>24585</v>
      </c>
      <c r="I63" t="str">
        <f t="shared" si="11"/>
        <v/>
      </c>
      <c r="J63" t="b">
        <f t="shared" si="6"/>
        <v>0</v>
      </c>
      <c r="K63" s="4" t="str">
        <f t="shared" si="7"/>
        <v>count mediumFALSE</v>
      </c>
      <c r="L63">
        <f t="shared" si="12"/>
        <v>2</v>
      </c>
      <c r="M63">
        <f t="shared" si="13"/>
        <v>0</v>
      </c>
      <c r="N63">
        <f t="shared" si="14"/>
        <v>0</v>
      </c>
      <c r="O63" t="str">
        <f t="shared" si="8"/>
        <v>02</v>
      </c>
      <c r="Q63" t="str">
        <f t="shared" si="15"/>
        <v>0x02,	 // 0x3D | count medium | uint (2 bytes) | datatype: 0 | factor_exp10: 1 | example: 3D0960</v>
      </c>
      <c r="R63" t="str">
        <f t="shared" si="16"/>
        <v>count_medium</v>
      </c>
      <c r="S63" s="9" t="str">
        <f t="shared" si="10"/>
        <v xml:space="preserve">  "count_medium": {"measurement_type": 0x3D, "accuracy_decimals": 0, "unit_of_measurement": ""},</v>
      </c>
    </row>
    <row r="64" spans="1:19" hidden="1" x14ac:dyDescent="0.25">
      <c r="A64">
        <f t="shared" si="0"/>
        <v>62</v>
      </c>
      <c r="B64" t="s">
        <v>223</v>
      </c>
      <c r="C64" t="s">
        <v>371</v>
      </c>
      <c r="D64" t="s">
        <v>185</v>
      </c>
      <c r="E64">
        <v>1</v>
      </c>
      <c r="F64" s="3" t="s">
        <v>224</v>
      </c>
      <c r="G64">
        <v>1611213866</v>
      </c>
      <c r="I64" t="str">
        <f t="shared" si="11"/>
        <v/>
      </c>
      <c r="J64" t="b">
        <f t="shared" si="6"/>
        <v>0</v>
      </c>
      <c r="K64" s="4" t="str">
        <f t="shared" si="7"/>
        <v>count largeFALSE</v>
      </c>
      <c r="L64">
        <f t="shared" si="12"/>
        <v>4</v>
      </c>
      <c r="M64">
        <f t="shared" si="13"/>
        <v>0</v>
      </c>
      <c r="N64">
        <f t="shared" si="14"/>
        <v>0</v>
      </c>
      <c r="O64" t="str">
        <f t="shared" si="8"/>
        <v>04</v>
      </c>
      <c r="Q64" t="str">
        <f t="shared" si="15"/>
        <v>0x04,	 // 0x3E | count large | uint (4 bytes) | datatype: 0 | factor_exp10: 1 | example: 3E2A2C0960</v>
      </c>
      <c r="R64" t="str">
        <f t="shared" si="16"/>
        <v>count_large</v>
      </c>
      <c r="S64" s="9" t="str">
        <f t="shared" si="10"/>
        <v xml:space="preserve">  "count_large": {"measurement_type": 0x3E, "accuracy_decimals": 0, "unit_of_measurement": ""},</v>
      </c>
    </row>
    <row r="65" spans="1:19" hidden="1" x14ac:dyDescent="0.25">
      <c r="A65">
        <f t="shared" si="0"/>
        <v>63</v>
      </c>
      <c r="B65" t="s">
        <v>259</v>
      </c>
      <c r="C65" t="s">
        <v>260</v>
      </c>
      <c r="D65" t="s">
        <v>181</v>
      </c>
      <c r="E65">
        <v>0.1</v>
      </c>
      <c r="F65" s="3" t="s">
        <v>261</v>
      </c>
      <c r="G65">
        <v>307.39999999999998</v>
      </c>
      <c r="H65" t="s">
        <v>262</v>
      </c>
      <c r="I65" t="str">
        <f t="shared" si="11"/>
        <v xml:space="preserve"> || obj_meas_type == 0x3F</v>
      </c>
      <c r="J65" t="b">
        <f t="shared" si="6"/>
        <v>0</v>
      </c>
      <c r="K65" s="4" t="str">
        <f t="shared" si="7"/>
        <v>rotationFALSE</v>
      </c>
      <c r="L65">
        <f t="shared" si="12"/>
        <v>2</v>
      </c>
      <c r="M65">
        <f t="shared" si="13"/>
        <v>1</v>
      </c>
      <c r="N65">
        <f t="shared" si="14"/>
        <v>1</v>
      </c>
      <c r="O65" t="str">
        <f t="shared" si="8"/>
        <v>2A</v>
      </c>
      <c r="Q65" t="str">
        <f t="shared" si="15"/>
        <v>0x2A,	 // 0x3F | rotation | sint16 (2 bytes) | datatype: 1 | factor_exp10: 0.1 | example: 3F020C</v>
      </c>
      <c r="R65" t="str">
        <f t="shared" si="16"/>
        <v>rotation</v>
      </c>
      <c r="S65" s="9" t="str">
        <f t="shared" si="10"/>
        <v xml:space="preserve">  "rotation": {"measurement_type": 0x3F, "accuracy_decimals": 1, "unit_of_measurement": "°"},</v>
      </c>
    </row>
    <row r="66" spans="1:19" hidden="1" x14ac:dyDescent="0.25">
      <c r="A66">
        <f t="shared" si="0"/>
        <v>64</v>
      </c>
      <c r="B66" t="s">
        <v>229</v>
      </c>
      <c r="C66" t="s">
        <v>230</v>
      </c>
      <c r="D66" t="s">
        <v>182</v>
      </c>
      <c r="E66">
        <v>1</v>
      </c>
      <c r="F66" s="3" t="s">
        <v>231</v>
      </c>
      <c r="G66">
        <v>12</v>
      </c>
      <c r="H66" t="s">
        <v>232</v>
      </c>
      <c r="I66" t="str">
        <f t="shared" ref="I66:I81" si="17">IF(N66&gt;0," || obj_meas_type == "&amp;B66,"")</f>
        <v/>
      </c>
      <c r="J66" t="b">
        <f t="shared" si="6"/>
        <v>0</v>
      </c>
      <c r="K66" s="4" t="str">
        <f t="shared" si="7"/>
        <v>distance (mm)FALSE</v>
      </c>
      <c r="L66">
        <f t="shared" ref="L66:L81" si="18">_xlfn.NUMBERVALUE(IFERROR(MID(D66,FIND("(",D66)+1,1),0))</f>
        <v>2</v>
      </c>
      <c r="M66">
        <f t="shared" ref="M66:M81" si="19">IF(MID(D66,1,4)="sint",1,0)</f>
        <v>0</v>
      </c>
      <c r="N66">
        <f t="shared" ref="N66:N81" si="20">IFERROR(ABS(LOG10(E66)),0)</f>
        <v>0</v>
      </c>
      <c r="O66" t="str">
        <f t="shared" si="8"/>
        <v>02</v>
      </c>
      <c r="Q66" t="str">
        <f t="shared" ref="Q66:Q81" si="21">"0x"&amp;O66&amp;","&amp;CHAR(9)&amp;" // "&amp;B66&amp;" | "&amp;C66&amp;" | "&amp;D66&amp;" | datatype: "&amp;M66&amp;" | factor_exp10: "&amp;E66&amp;" | example: "&amp;F66</f>
        <v>0x02,	 // 0x40 | distance (mm) | uint16 (2 bytes) | datatype: 0 | factor_exp10: 1 | example: 400C00</v>
      </c>
      <c r="R66" t="str">
        <f t="shared" si="16"/>
        <v>distance_mm</v>
      </c>
      <c r="S66" s="9" t="str">
        <f t="shared" si="10"/>
        <v xml:space="preserve">  "distance_mm": {"measurement_type": 0x40, "accuracy_decimals": 0, "unit_of_measurement": "mm"},</v>
      </c>
    </row>
    <row r="67" spans="1:19" hidden="1" x14ac:dyDescent="0.25">
      <c r="A67">
        <f t="shared" si="0"/>
        <v>65</v>
      </c>
      <c r="B67" t="s">
        <v>233</v>
      </c>
      <c r="C67" t="s">
        <v>234</v>
      </c>
      <c r="D67" t="s">
        <v>182</v>
      </c>
      <c r="E67">
        <v>0.1</v>
      </c>
      <c r="F67" s="3" t="s">
        <v>292</v>
      </c>
      <c r="G67">
        <v>7.8</v>
      </c>
      <c r="H67" t="s">
        <v>235</v>
      </c>
      <c r="I67" t="str">
        <f t="shared" si="17"/>
        <v xml:space="preserve"> || obj_meas_type == 0x41</v>
      </c>
      <c r="J67" t="b">
        <f t="shared" ref="J67:J81" si="22">IF(ISBLANK(D67),"NA",NOT(ISERR(FIND("True =",G67))))</f>
        <v>0</v>
      </c>
      <c r="K67" s="4" t="str">
        <f t="shared" ref="K67:K81" si="23">C67&amp;J67</f>
        <v>distance (m)FALSE</v>
      </c>
      <c r="L67">
        <f t="shared" si="18"/>
        <v>2</v>
      </c>
      <c r="M67">
        <f t="shared" si="19"/>
        <v>0</v>
      </c>
      <c r="N67">
        <f t="shared" si="20"/>
        <v>1</v>
      </c>
      <c r="O67" t="str">
        <f t="shared" ref="O67:O81" si="24">DEC2HEX(L67+_xlfn.BITLSHIFT(M67,3)+_xlfn.BITLSHIFT(N67,5),2)</f>
        <v>22</v>
      </c>
      <c r="Q67" t="str">
        <f t="shared" si="21"/>
        <v>0x22,	 // 0x41 | distance (m) | uint16 (2 bytes) | datatype: 0 | factor_exp10: 0.1 | example: 414E00</v>
      </c>
      <c r="R67" t="str">
        <f t="shared" si="16"/>
        <v>distance_m</v>
      </c>
      <c r="S67" s="9" t="str">
        <f t="shared" ref="S67:S81" si="25">"  "&amp;IF(OR(J67=TRUE,J67=FALSE),""""&amp;R67&amp;""": {""measurement_type"": "&amp;B67&amp;IF(NOT(ISBLANK(P67)),", ""device_class"": "&amp;P67,"")&amp;IF(J67=FALSE,", ""accuracy_decimals"": "&amp;N67&amp;", ""unit_of_measurement"": """&amp;H67&amp;"""","")&amp;"},","# "&amp;B67)</f>
        <v xml:space="preserve">  "distance_m": {"measurement_type": 0x41, "accuracy_decimals": 1, "unit_of_measurement": "m"},</v>
      </c>
    </row>
    <row r="68" spans="1:19" hidden="1" x14ac:dyDescent="0.25">
      <c r="A68">
        <f t="shared" si="0"/>
        <v>66</v>
      </c>
      <c r="B68" t="s">
        <v>236</v>
      </c>
      <c r="C68" t="s">
        <v>237</v>
      </c>
      <c r="D68" t="s">
        <v>183</v>
      </c>
      <c r="E68">
        <v>1E-3</v>
      </c>
      <c r="F68" s="3" t="s">
        <v>238</v>
      </c>
      <c r="G68">
        <v>13.39</v>
      </c>
      <c r="H68" t="s">
        <v>239</v>
      </c>
      <c r="I68" t="str">
        <f t="shared" si="17"/>
        <v xml:space="preserve"> || obj_meas_type == 0x42</v>
      </c>
      <c r="J68" t="b">
        <f t="shared" si="22"/>
        <v>0</v>
      </c>
      <c r="K68" s="4" t="str">
        <f t="shared" si="23"/>
        <v>durationFALSE</v>
      </c>
      <c r="L68">
        <f t="shared" si="18"/>
        <v>3</v>
      </c>
      <c r="M68">
        <f t="shared" si="19"/>
        <v>0</v>
      </c>
      <c r="N68">
        <f t="shared" si="20"/>
        <v>3</v>
      </c>
      <c r="O68" t="str">
        <f t="shared" si="24"/>
        <v>63</v>
      </c>
      <c r="Q68" t="str">
        <f t="shared" si="21"/>
        <v>0x63,	 // 0x42 | duration | uint24 (3 bytes) | datatype: 0 | factor_exp10: 0.001 | example: 424E3400</v>
      </c>
      <c r="R68" t="str">
        <f t="shared" si="16"/>
        <v>duration</v>
      </c>
      <c r="S68" s="9" t="str">
        <f t="shared" si="25"/>
        <v xml:space="preserve">  "duration": {"measurement_type": 0x42, "accuracy_decimals": 3, "unit_of_measurement": "s"},</v>
      </c>
    </row>
    <row r="69" spans="1:19" hidden="1" x14ac:dyDescent="0.25">
      <c r="A69">
        <f t="shared" si="0"/>
        <v>67</v>
      </c>
      <c r="B69" t="s">
        <v>225</v>
      </c>
      <c r="C69" t="s">
        <v>226</v>
      </c>
      <c r="D69" t="s">
        <v>182</v>
      </c>
      <c r="E69">
        <v>1E-3</v>
      </c>
      <c r="F69" s="3" t="s">
        <v>291</v>
      </c>
      <c r="G69">
        <v>13.39</v>
      </c>
      <c r="H69" t="s">
        <v>227</v>
      </c>
      <c r="I69" t="str">
        <f t="shared" si="17"/>
        <v xml:space="preserve"> || obj_meas_type == 0x43</v>
      </c>
      <c r="J69" t="b">
        <f t="shared" si="22"/>
        <v>0</v>
      </c>
      <c r="K69" s="4" t="str">
        <f t="shared" si="23"/>
        <v>currentFALSE</v>
      </c>
      <c r="L69">
        <f t="shared" si="18"/>
        <v>2</v>
      </c>
      <c r="M69">
        <f t="shared" si="19"/>
        <v>0</v>
      </c>
      <c r="N69">
        <f t="shared" si="20"/>
        <v>3</v>
      </c>
      <c r="O69" t="str">
        <f t="shared" si="24"/>
        <v>62</v>
      </c>
      <c r="P69" t="s">
        <v>359</v>
      </c>
      <c r="Q69" t="str">
        <f t="shared" si="21"/>
        <v>0x62,	 // 0x43 | current | uint16 (2 bytes) | datatype: 0 | factor_exp10: 0.001 | example: 434E34</v>
      </c>
      <c r="R69" t="str">
        <f t="shared" si="16"/>
        <v>current</v>
      </c>
      <c r="S69" s="9" t="str">
        <f t="shared" si="25"/>
        <v xml:space="preserve">  "current": {"measurement_type": 0x43, "device_class": DEVICE_CLASS_CURRENT, "accuracy_decimals": 3, "unit_of_measurement": "A"},</v>
      </c>
    </row>
    <row r="70" spans="1:19" hidden="1" x14ac:dyDescent="0.25">
      <c r="A70">
        <f t="shared" si="0"/>
        <v>68</v>
      </c>
      <c r="B70" t="s">
        <v>263</v>
      </c>
      <c r="C70" t="s">
        <v>264</v>
      </c>
      <c r="D70" t="s">
        <v>182</v>
      </c>
      <c r="E70">
        <v>0.01</v>
      </c>
      <c r="F70" s="3" t="s">
        <v>294</v>
      </c>
      <c r="G70">
        <v>133.9</v>
      </c>
      <c r="H70" t="s">
        <v>265</v>
      </c>
      <c r="I70" t="str">
        <f t="shared" si="17"/>
        <v xml:space="preserve"> || obj_meas_type == 0x44</v>
      </c>
      <c r="J70" t="b">
        <f t="shared" si="22"/>
        <v>0</v>
      </c>
      <c r="K70" s="4" t="str">
        <f t="shared" si="23"/>
        <v>speedFALSE</v>
      </c>
      <c r="L70">
        <f t="shared" si="18"/>
        <v>2</v>
      </c>
      <c r="M70">
        <f t="shared" si="19"/>
        <v>0</v>
      </c>
      <c r="N70">
        <f t="shared" si="20"/>
        <v>2</v>
      </c>
      <c r="O70" t="str">
        <f t="shared" si="24"/>
        <v>42</v>
      </c>
      <c r="Q70" t="str">
        <f t="shared" si="21"/>
        <v>0x42,	 // 0x44 | speed | uint16 (2 bytes) | datatype: 0 | factor_exp10: 0.01 | example: 444E34</v>
      </c>
      <c r="R70" t="str">
        <f t="shared" si="16"/>
        <v>speed</v>
      </c>
      <c r="S70" s="9" t="str">
        <f t="shared" si="25"/>
        <v xml:space="preserve">  "speed": {"measurement_type": 0x44, "accuracy_decimals": 2, "unit_of_measurement": "m/s"},</v>
      </c>
    </row>
    <row r="71" spans="1:19" hidden="1" x14ac:dyDescent="0.25">
      <c r="A71">
        <f t="shared" si="0"/>
        <v>69</v>
      </c>
      <c r="B71" t="s">
        <v>266</v>
      </c>
      <c r="C71" t="s">
        <v>361</v>
      </c>
      <c r="D71" t="s">
        <v>181</v>
      </c>
      <c r="E71">
        <v>0.1</v>
      </c>
      <c r="F71" s="3" t="s">
        <v>295</v>
      </c>
      <c r="G71">
        <v>27.3</v>
      </c>
      <c r="H71" t="s">
        <v>12</v>
      </c>
      <c r="I71" t="str">
        <f t="shared" si="17"/>
        <v xml:space="preserve"> || obj_meas_type == 0x45</v>
      </c>
      <c r="J71" t="b">
        <f t="shared" si="22"/>
        <v>0</v>
      </c>
      <c r="K71" s="4" t="str">
        <f t="shared" si="23"/>
        <v>temperature coarseFALSE</v>
      </c>
      <c r="L71">
        <f t="shared" si="18"/>
        <v>2</v>
      </c>
      <c r="M71">
        <f t="shared" si="19"/>
        <v>1</v>
      </c>
      <c r="N71">
        <f t="shared" si="20"/>
        <v>1</v>
      </c>
      <c r="O71" t="str">
        <f t="shared" si="24"/>
        <v>2A</v>
      </c>
      <c r="P71" t="s">
        <v>205</v>
      </c>
      <c r="Q71" t="str">
        <f t="shared" si="21"/>
        <v>0x2A,	 // 0x45 | temperature coarse | sint16 (2 bytes) | datatype: 1 | factor_exp10: 0.1 | example: 451101</v>
      </c>
      <c r="R71" t="str">
        <f t="shared" si="16"/>
        <v>temperature_coarse</v>
      </c>
      <c r="S71" s="9" t="str">
        <f t="shared" si="25"/>
        <v xml:space="preserve">  "temperature_coarse": {"measurement_type": 0x45, "device_class": DEVICE_CLASS_TEMPERATURE, "accuracy_decimals": 1, "unit_of_measurement": "°C"},</v>
      </c>
    </row>
    <row r="72" spans="1:19" hidden="1" x14ac:dyDescent="0.25">
      <c r="A72">
        <f t="shared" si="0"/>
        <v>70</v>
      </c>
      <c r="B72" t="s">
        <v>283</v>
      </c>
      <c r="C72" t="s">
        <v>284</v>
      </c>
      <c r="D72" t="s">
        <v>68</v>
      </c>
      <c r="E72">
        <v>0.1</v>
      </c>
      <c r="F72" s="3" t="s">
        <v>298</v>
      </c>
      <c r="G72">
        <v>5</v>
      </c>
      <c r="I72" t="str">
        <f t="shared" si="17"/>
        <v xml:space="preserve"> || obj_meas_type == 0x46</v>
      </c>
      <c r="J72" t="b">
        <f t="shared" si="22"/>
        <v>0</v>
      </c>
      <c r="K72" s="4" t="str">
        <f t="shared" si="23"/>
        <v>UV indexFALSE</v>
      </c>
      <c r="L72">
        <f t="shared" si="18"/>
        <v>1</v>
      </c>
      <c r="M72">
        <f t="shared" si="19"/>
        <v>0</v>
      </c>
      <c r="N72">
        <f t="shared" si="20"/>
        <v>1</v>
      </c>
      <c r="O72" t="str">
        <f t="shared" si="24"/>
        <v>21</v>
      </c>
      <c r="Q72" t="str">
        <f t="shared" si="21"/>
        <v>0x21,	 // 0x46 | UV index | uint8 (1 byte) | datatype: 0 | factor_exp10: 0.1 | example: 4632</v>
      </c>
      <c r="R72" t="str">
        <f t="shared" si="16"/>
        <v>UV_index</v>
      </c>
      <c r="S72" s="9" t="str">
        <f t="shared" si="25"/>
        <v xml:space="preserve">  "UV_index": {"measurement_type": 0x46, "accuracy_decimals": 1, "unit_of_measurement": ""},</v>
      </c>
    </row>
    <row r="73" spans="1:19" hidden="1" x14ac:dyDescent="0.25">
      <c r="A73">
        <f t="shared" si="0"/>
        <v>71</v>
      </c>
      <c r="B73" t="s">
        <v>275</v>
      </c>
      <c r="C73" t="s">
        <v>272</v>
      </c>
      <c r="D73" t="s">
        <v>182</v>
      </c>
      <c r="E73">
        <v>0.1</v>
      </c>
      <c r="F73" s="3" t="s">
        <v>297</v>
      </c>
      <c r="G73">
        <v>2215.1</v>
      </c>
      <c r="H73" t="s">
        <v>274</v>
      </c>
      <c r="I73" t="str">
        <f t="shared" si="17"/>
        <v xml:space="preserve"> || obj_meas_type == 0x47</v>
      </c>
      <c r="J73" t="b">
        <f t="shared" si="22"/>
        <v>0</v>
      </c>
      <c r="K73" s="4" t="str">
        <f t="shared" si="23"/>
        <v>volumeFALSE</v>
      </c>
      <c r="L73">
        <f t="shared" si="18"/>
        <v>2</v>
      </c>
      <c r="M73">
        <f t="shared" si="19"/>
        <v>0</v>
      </c>
      <c r="N73">
        <f t="shared" si="20"/>
        <v>1</v>
      </c>
      <c r="O73" t="str">
        <f t="shared" si="24"/>
        <v>22</v>
      </c>
      <c r="Q73" t="str">
        <f t="shared" si="21"/>
        <v>0x22,	 // 0x47 | volume | uint16 (2 bytes) | datatype: 0 | factor_exp10: 0.1 | example: 478756</v>
      </c>
      <c r="R73" t="str">
        <f t="shared" si="16"/>
        <v>volume</v>
      </c>
      <c r="S73" s="9" t="str">
        <f t="shared" si="25"/>
        <v xml:space="preserve">  "volume": {"measurement_type": 0x47, "accuracy_decimals": 1, "unit_of_measurement": "L"},</v>
      </c>
    </row>
    <row r="74" spans="1:19" hidden="1" x14ac:dyDescent="0.25">
      <c r="A74">
        <f t="shared" si="0"/>
        <v>72</v>
      </c>
      <c r="B74" t="s">
        <v>276</v>
      </c>
      <c r="C74" t="s">
        <v>365</v>
      </c>
      <c r="D74" t="s">
        <v>182</v>
      </c>
      <c r="E74">
        <v>1</v>
      </c>
      <c r="F74" s="3" t="s">
        <v>277</v>
      </c>
      <c r="G74">
        <v>34780</v>
      </c>
      <c r="H74" t="s">
        <v>278</v>
      </c>
      <c r="I74" t="str">
        <f t="shared" si="17"/>
        <v/>
      </c>
      <c r="J74" t="b">
        <f t="shared" si="22"/>
        <v>0</v>
      </c>
      <c r="K74" s="4" t="str">
        <f t="shared" si="23"/>
        <v>volume courseFALSE</v>
      </c>
      <c r="L74">
        <f t="shared" si="18"/>
        <v>2</v>
      </c>
      <c r="M74">
        <f t="shared" si="19"/>
        <v>0</v>
      </c>
      <c r="N74">
        <f t="shared" si="20"/>
        <v>0</v>
      </c>
      <c r="O74" t="str">
        <f t="shared" si="24"/>
        <v>02</v>
      </c>
      <c r="Q74" t="str">
        <f t="shared" si="21"/>
        <v>0x02,	 // 0x48 | volume course | uint16 (2 bytes) | datatype: 0 | factor_exp10: 1 | example: 48DC87</v>
      </c>
      <c r="R74" t="str">
        <f t="shared" si="16"/>
        <v>volume_course</v>
      </c>
      <c r="S74" s="9" t="str">
        <f t="shared" si="25"/>
        <v xml:space="preserve">  "volume_course": {"measurement_type": 0x48, "accuracy_decimals": 0, "unit_of_measurement": "mL"},</v>
      </c>
    </row>
    <row r="75" spans="1:19" hidden="1" x14ac:dyDescent="0.25">
      <c r="A75">
        <f t="shared" si="0"/>
        <v>73</v>
      </c>
      <c r="B75" t="s">
        <v>279</v>
      </c>
      <c r="C75" t="s">
        <v>280</v>
      </c>
      <c r="D75" t="s">
        <v>182</v>
      </c>
      <c r="E75">
        <v>1E-3</v>
      </c>
      <c r="F75" s="3" t="s">
        <v>281</v>
      </c>
      <c r="G75">
        <v>34.78</v>
      </c>
      <c r="H75" t="s">
        <v>282</v>
      </c>
      <c r="I75" t="str">
        <f t="shared" si="17"/>
        <v xml:space="preserve"> || obj_meas_type == 0x49</v>
      </c>
      <c r="J75" t="b">
        <f t="shared" si="22"/>
        <v>0</v>
      </c>
      <c r="K75" s="4" t="str">
        <f t="shared" si="23"/>
        <v>volume Flow RateFALSE</v>
      </c>
      <c r="L75">
        <f t="shared" si="18"/>
        <v>2</v>
      </c>
      <c r="M75">
        <f t="shared" si="19"/>
        <v>0</v>
      </c>
      <c r="N75">
        <f t="shared" si="20"/>
        <v>3</v>
      </c>
      <c r="O75" t="str">
        <f t="shared" si="24"/>
        <v>62</v>
      </c>
      <c r="Q75" t="str">
        <f t="shared" si="21"/>
        <v>0x62,	 // 0x49 | volume Flow Rate | uint16 (2 bytes) | datatype: 0 | factor_exp10: 0.001 | example: 49DC87</v>
      </c>
      <c r="R75" t="str">
        <f t="shared" si="16"/>
        <v>volume_Flow_Rate</v>
      </c>
      <c r="S75" s="9" t="str">
        <f t="shared" si="25"/>
        <v xml:space="preserve">  "volume_Flow_Rate": {"measurement_type": 0x49, "accuracy_decimals": 3, "unit_of_measurement": "m3/hr"},</v>
      </c>
    </row>
    <row r="76" spans="1:19" hidden="1" x14ac:dyDescent="0.25">
      <c r="A76">
        <f t="shared" si="0"/>
        <v>74</v>
      </c>
      <c r="B76" t="s">
        <v>269</v>
      </c>
      <c r="C76" t="s">
        <v>367</v>
      </c>
      <c r="D76" t="s">
        <v>182</v>
      </c>
      <c r="E76">
        <v>0.1</v>
      </c>
      <c r="F76" s="3" t="s">
        <v>270</v>
      </c>
      <c r="G76">
        <v>307.39999999999998</v>
      </c>
      <c r="H76" t="s">
        <v>48</v>
      </c>
      <c r="I76" t="str">
        <f t="shared" si="17"/>
        <v xml:space="preserve"> || obj_meas_type == 0x4A</v>
      </c>
      <c r="J76" t="b">
        <f t="shared" si="22"/>
        <v>0</v>
      </c>
      <c r="K76" s="4" t="str">
        <f t="shared" si="23"/>
        <v>voltage coarseFALSE</v>
      </c>
      <c r="L76">
        <f t="shared" si="18"/>
        <v>2</v>
      </c>
      <c r="M76">
        <f t="shared" si="19"/>
        <v>0</v>
      </c>
      <c r="N76">
        <f t="shared" si="20"/>
        <v>1</v>
      </c>
      <c r="O76" t="str">
        <f t="shared" si="24"/>
        <v>22</v>
      </c>
      <c r="Q76" t="str">
        <f t="shared" si="21"/>
        <v>0x22,	 // 0x4A | voltage coarse | uint16 (2 bytes) | datatype: 0 | factor_exp10: 0.1 | example: 4A020C</v>
      </c>
      <c r="R76" t="str">
        <f t="shared" si="16"/>
        <v>voltage_coarse</v>
      </c>
      <c r="S76" s="9" t="str">
        <f t="shared" si="25"/>
        <v xml:space="preserve">  "voltage_coarse": {"measurement_type": 0x4A, "accuracy_decimals": 1, "unit_of_measurement": "V"},</v>
      </c>
    </row>
    <row r="77" spans="1:19" hidden="1" x14ac:dyDescent="0.25">
      <c r="A77">
        <f t="shared" si="0"/>
        <v>75</v>
      </c>
      <c r="B77" t="s">
        <v>244</v>
      </c>
      <c r="C77" t="s">
        <v>96</v>
      </c>
      <c r="D77" t="s">
        <v>183</v>
      </c>
      <c r="E77">
        <v>1E-3</v>
      </c>
      <c r="F77" s="3" t="s">
        <v>245</v>
      </c>
      <c r="G77">
        <v>1346.067</v>
      </c>
      <c r="H77" t="s">
        <v>246</v>
      </c>
      <c r="I77" t="str">
        <f t="shared" si="17"/>
        <v xml:space="preserve"> || obj_meas_type == 0x4B</v>
      </c>
      <c r="J77" t="b">
        <f t="shared" si="22"/>
        <v>0</v>
      </c>
      <c r="K77" s="4" t="str">
        <f t="shared" si="23"/>
        <v>gasFALSE</v>
      </c>
      <c r="L77">
        <f t="shared" si="18"/>
        <v>3</v>
      </c>
      <c r="M77">
        <f t="shared" si="19"/>
        <v>0</v>
      </c>
      <c r="N77">
        <f t="shared" si="20"/>
        <v>3</v>
      </c>
      <c r="O77" t="str">
        <f t="shared" si="24"/>
        <v>63</v>
      </c>
      <c r="P77" t="s">
        <v>358</v>
      </c>
      <c r="Q77" t="str">
        <f t="shared" si="21"/>
        <v>0x63,	 // 0x4B | gas | uint24 (3 bytes) | datatype: 0 | factor_exp10: 0.001 | example: 4B138A14</v>
      </c>
      <c r="R77" t="str">
        <f t="shared" si="16"/>
        <v>gas</v>
      </c>
      <c r="S77" s="9" t="str">
        <f t="shared" si="25"/>
        <v xml:space="preserve">  "gas": {"measurement_type": 0x4B, "device_class": DEVICE_CLASS_GAS, "accuracy_decimals": 3, "unit_of_measurement": "m3"},</v>
      </c>
    </row>
    <row r="78" spans="1:19" hidden="1" x14ac:dyDescent="0.25">
      <c r="A78">
        <f t="shared" si="0"/>
        <v>76</v>
      </c>
      <c r="B78" t="s">
        <v>247</v>
      </c>
      <c r="C78" t="s">
        <v>368</v>
      </c>
      <c r="D78" t="s">
        <v>241</v>
      </c>
      <c r="E78">
        <v>1E-3</v>
      </c>
      <c r="F78" s="3" t="s">
        <v>248</v>
      </c>
      <c r="G78">
        <v>25821.505000000001</v>
      </c>
      <c r="H78" t="s">
        <v>246</v>
      </c>
      <c r="I78" t="str">
        <f t="shared" si="17"/>
        <v xml:space="preserve"> || obj_meas_type == 0x4C</v>
      </c>
      <c r="J78" t="b">
        <f t="shared" si="22"/>
        <v>0</v>
      </c>
      <c r="K78" s="4" t="str">
        <f t="shared" si="23"/>
        <v>gas largeFALSE</v>
      </c>
      <c r="L78">
        <f t="shared" si="18"/>
        <v>4</v>
      </c>
      <c r="M78">
        <f t="shared" si="19"/>
        <v>0</v>
      </c>
      <c r="N78">
        <f t="shared" si="20"/>
        <v>3</v>
      </c>
      <c r="O78" t="str">
        <f t="shared" si="24"/>
        <v>64</v>
      </c>
      <c r="P78" t="s">
        <v>358</v>
      </c>
      <c r="Q78" t="str">
        <f t="shared" si="21"/>
        <v>0x64,	 // 0x4C | gas large | uint32 (4 bytes) | datatype: 0 | factor_exp10: 0.001 | example: 4C41018A01</v>
      </c>
      <c r="R78" t="str">
        <f t="shared" si="16"/>
        <v>gas_large</v>
      </c>
      <c r="S78" s="9" t="str">
        <f t="shared" si="25"/>
        <v xml:space="preserve">  "gas_large": {"measurement_type": 0x4C, "device_class": DEVICE_CLASS_GAS, "accuracy_decimals": 3, "unit_of_measurement": "m3"},</v>
      </c>
    </row>
    <row r="79" spans="1:19" hidden="1" x14ac:dyDescent="0.25">
      <c r="A79">
        <f t="shared" ref="A79:A81" si="26">HEX2DEC(SUBSTITUTE(B79,"0x",""))</f>
        <v>77</v>
      </c>
      <c r="B79" t="s">
        <v>240</v>
      </c>
      <c r="C79" t="s">
        <v>364</v>
      </c>
      <c r="D79" t="s">
        <v>241</v>
      </c>
      <c r="E79">
        <v>1E-3</v>
      </c>
      <c r="F79" s="3" t="s">
        <v>242</v>
      </c>
      <c r="G79">
        <v>344593.17</v>
      </c>
      <c r="H79" t="s">
        <v>40</v>
      </c>
      <c r="I79" t="str">
        <f t="shared" si="17"/>
        <v xml:space="preserve"> || obj_meas_type == 0x4D</v>
      </c>
      <c r="J79" t="b">
        <f t="shared" si="22"/>
        <v>0</v>
      </c>
      <c r="K79" s="4" t="str">
        <f t="shared" si="23"/>
        <v>energy coarseFALSE</v>
      </c>
      <c r="L79">
        <f t="shared" si="18"/>
        <v>4</v>
      </c>
      <c r="M79">
        <f t="shared" si="19"/>
        <v>0</v>
      </c>
      <c r="N79">
        <f t="shared" si="20"/>
        <v>3</v>
      </c>
      <c r="O79" t="str">
        <f t="shared" si="24"/>
        <v>64</v>
      </c>
      <c r="P79" t="s">
        <v>209</v>
      </c>
      <c r="Q79" t="str">
        <f t="shared" si="21"/>
        <v>0x64,	 // 0x4D | energy coarse | uint32 (4 bytes) | datatype: 0 | factor_exp10: 0.001 | example: 4d12138a14</v>
      </c>
      <c r="R79" t="str">
        <f t="shared" si="16"/>
        <v>energy_coarse</v>
      </c>
      <c r="S79" s="9" t="str">
        <f t="shared" si="25"/>
        <v xml:space="preserve">  "energy_coarse": {"measurement_type": 0x4D, "device_class": DEVICE_CLASS_ENERGY, "accuracy_decimals": 3, "unit_of_measurement": "kWh"},</v>
      </c>
    </row>
    <row r="80" spans="1:19" hidden="1" x14ac:dyDescent="0.25">
      <c r="A80">
        <f t="shared" si="26"/>
        <v>78</v>
      </c>
      <c r="B80" t="s">
        <v>271</v>
      </c>
      <c r="C80" t="s">
        <v>366</v>
      </c>
      <c r="D80" t="s">
        <v>241</v>
      </c>
      <c r="E80">
        <v>1E-3</v>
      </c>
      <c r="F80" s="3" t="s">
        <v>273</v>
      </c>
      <c r="G80">
        <v>19551.879000000001</v>
      </c>
      <c r="H80" t="s">
        <v>274</v>
      </c>
      <c r="I80" t="str">
        <f t="shared" si="17"/>
        <v xml:space="preserve"> || obj_meas_type == 0x4E</v>
      </c>
      <c r="J80" t="b">
        <f t="shared" si="22"/>
        <v>0</v>
      </c>
      <c r="K80" s="4" t="str">
        <f t="shared" si="23"/>
        <v>volume preciseFALSE</v>
      </c>
      <c r="L80">
        <f t="shared" si="18"/>
        <v>4</v>
      </c>
      <c r="M80">
        <f t="shared" si="19"/>
        <v>0</v>
      </c>
      <c r="N80">
        <f t="shared" si="20"/>
        <v>3</v>
      </c>
      <c r="O80" t="str">
        <f t="shared" si="24"/>
        <v>64</v>
      </c>
      <c r="Q80" t="str">
        <f t="shared" si="21"/>
        <v>0x64,	 // 0x4E | volume precise | uint32 (4 bytes) | datatype: 0 | factor_exp10: 0.001 | example: 4E87562A01</v>
      </c>
      <c r="R80" t="str">
        <f t="shared" si="16"/>
        <v>volume_precise</v>
      </c>
      <c r="S80" s="9" t="str">
        <f t="shared" si="25"/>
        <v xml:space="preserve">  "volume_precise": {"measurement_type": 0x4E, "accuracy_decimals": 3, "unit_of_measurement": "L"},</v>
      </c>
    </row>
    <row r="81" spans="1:19" hidden="1" x14ac:dyDescent="0.25">
      <c r="A81">
        <f t="shared" si="26"/>
        <v>79</v>
      </c>
      <c r="B81" t="s">
        <v>285</v>
      </c>
      <c r="C81" t="s">
        <v>286</v>
      </c>
      <c r="D81" t="s">
        <v>241</v>
      </c>
      <c r="E81">
        <v>1E-3</v>
      </c>
      <c r="F81" s="3" t="s">
        <v>287</v>
      </c>
      <c r="G81">
        <v>19551.879000000001</v>
      </c>
      <c r="H81" t="s">
        <v>274</v>
      </c>
      <c r="I81" t="str">
        <f t="shared" si="17"/>
        <v xml:space="preserve"> || obj_meas_type == 0x4F</v>
      </c>
      <c r="J81" t="b">
        <f t="shared" si="22"/>
        <v>0</v>
      </c>
      <c r="K81" s="4" t="str">
        <f t="shared" si="23"/>
        <v>waterFALSE</v>
      </c>
      <c r="L81">
        <f t="shared" si="18"/>
        <v>4</v>
      </c>
      <c r="M81">
        <f t="shared" si="19"/>
        <v>0</v>
      </c>
      <c r="N81">
        <f t="shared" si="20"/>
        <v>3</v>
      </c>
      <c r="O81" t="str">
        <f t="shared" si="24"/>
        <v>64</v>
      </c>
      <c r="Q81" t="str">
        <f t="shared" si="21"/>
        <v>0x64,	 // 0x4F | water | uint32 (4 bytes) | datatype: 0 | factor_exp10: 0.001 | example: 4F87562A01</v>
      </c>
      <c r="R81" t="str">
        <f t="shared" si="16"/>
        <v>water</v>
      </c>
      <c r="S81" s="9" t="str">
        <f t="shared" si="25"/>
        <v xml:space="preserve">  "water": {"measurement_type": 0x4F, "accuracy_decimals": 3, "unit_of_measurement": "L"},</v>
      </c>
    </row>
    <row r="82" spans="1:19" x14ac:dyDescent="0.25">
      <c r="F82"/>
      <c r="G82" s="3"/>
    </row>
    <row r="83" spans="1:19" x14ac:dyDescent="0.25">
      <c r="F83"/>
      <c r="G83" s="3"/>
    </row>
    <row r="84" spans="1:19" x14ac:dyDescent="0.25">
      <c r="B84" t="s">
        <v>178</v>
      </c>
      <c r="C84" t="s">
        <v>197</v>
      </c>
      <c r="D84" t="s">
        <v>198</v>
      </c>
      <c r="E84" t="s">
        <v>199</v>
      </c>
      <c r="F84" s="3" t="s">
        <v>200</v>
      </c>
      <c r="G84" t="s">
        <v>3</v>
      </c>
      <c r="H84" t="s">
        <v>4</v>
      </c>
    </row>
    <row r="85" spans="1:19" x14ac:dyDescent="0.25">
      <c r="A85">
        <f t="shared" ref="A85" si="27">HEX2DEC(SUBSTITUTE(B85,"0x",""))</f>
        <v>58</v>
      </c>
      <c r="B85" t="s">
        <v>152</v>
      </c>
      <c r="C85" t="s">
        <v>153</v>
      </c>
      <c r="D85" t="s">
        <v>150</v>
      </c>
      <c r="E85" t="s">
        <v>154</v>
      </c>
      <c r="G85" t="s">
        <v>327</v>
      </c>
    </row>
    <row r="86" spans="1:19" x14ac:dyDescent="0.25">
      <c r="D86" t="s">
        <v>6</v>
      </c>
      <c r="E86" t="s">
        <v>156</v>
      </c>
      <c r="F86"/>
      <c r="G86" t="s">
        <v>328</v>
      </c>
      <c r="H86" s="3" t="s">
        <v>156</v>
      </c>
    </row>
    <row r="87" spans="1:19" x14ac:dyDescent="0.25">
      <c r="D87" t="s">
        <v>9</v>
      </c>
      <c r="E87" t="s">
        <v>158</v>
      </c>
      <c r="F87"/>
      <c r="G87" t="s">
        <v>329</v>
      </c>
      <c r="H87" s="3" t="s">
        <v>158</v>
      </c>
    </row>
    <row r="88" spans="1:19" x14ac:dyDescent="0.25">
      <c r="D88" t="s">
        <v>13</v>
      </c>
      <c r="E88" t="s">
        <v>160</v>
      </c>
      <c r="F88"/>
      <c r="G88" t="s">
        <v>330</v>
      </c>
      <c r="H88" s="3" t="s">
        <v>160</v>
      </c>
    </row>
    <row r="89" spans="1:19" x14ac:dyDescent="0.25">
      <c r="D89" t="s">
        <v>17</v>
      </c>
      <c r="E89" t="s">
        <v>162</v>
      </c>
      <c r="F89"/>
      <c r="G89" t="s">
        <v>331</v>
      </c>
      <c r="H89" s="3" t="s">
        <v>162</v>
      </c>
    </row>
    <row r="90" spans="1:19" x14ac:dyDescent="0.25">
      <c r="D90" t="s">
        <v>21</v>
      </c>
      <c r="E90" t="s">
        <v>164</v>
      </c>
      <c r="F90"/>
      <c r="G90" t="s">
        <v>332</v>
      </c>
      <c r="H90" s="3" t="s">
        <v>164</v>
      </c>
    </row>
    <row r="91" spans="1:19" x14ac:dyDescent="0.25">
      <c r="D91" t="s">
        <v>25</v>
      </c>
      <c r="E91" t="s">
        <v>166</v>
      </c>
      <c r="F91"/>
      <c r="G91" t="s">
        <v>333</v>
      </c>
      <c r="H91" s="3" t="s">
        <v>166</v>
      </c>
    </row>
    <row r="92" spans="1:19" x14ac:dyDescent="0.25">
      <c r="A92">
        <f t="shared" ref="A92" si="28">HEX2DEC(SUBSTITUTE(B92,"0x",""))</f>
        <v>60</v>
      </c>
      <c r="B92" t="s">
        <v>168</v>
      </c>
      <c r="C92" t="s">
        <v>169</v>
      </c>
      <c r="D92" t="s">
        <v>150</v>
      </c>
      <c r="E92" t="s">
        <v>154</v>
      </c>
      <c r="G92" t="s">
        <v>334</v>
      </c>
    </row>
    <row r="93" spans="1:19" x14ac:dyDescent="0.25">
      <c r="D93" t="s">
        <v>6</v>
      </c>
      <c r="E93" t="s">
        <v>171</v>
      </c>
      <c r="F93" t="s">
        <v>172</v>
      </c>
      <c r="G93" t="s">
        <v>335</v>
      </c>
      <c r="H93" s="3" t="s">
        <v>174</v>
      </c>
    </row>
    <row r="94" spans="1:19" x14ac:dyDescent="0.25">
      <c r="D94" t="s">
        <v>9</v>
      </c>
      <c r="E94" t="s">
        <v>175</v>
      </c>
      <c r="F94" t="s">
        <v>172</v>
      </c>
      <c r="G94" t="s">
        <v>336</v>
      </c>
      <c r="H94" s="3" t="s">
        <v>177</v>
      </c>
    </row>
  </sheetData>
  <autoFilter ref="A1:S81" xr:uid="{28042196-756D-49C6-ACCE-21EFE4A952B1}">
    <filterColumn colId="9">
      <filters>
        <filter val="TRUE"/>
      </filters>
    </filterColumn>
  </autoFilter>
  <conditionalFormatting sqref="K1:K1048576">
    <cfRule type="duplicateValues" dxfId="0" priority="1"/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Attila Faragó</cp:lastModifiedBy>
  <dcterms:created xsi:type="dcterms:W3CDTF">2023-06-14T21:41:37Z</dcterms:created>
  <dcterms:modified xsi:type="dcterms:W3CDTF">2023-06-18T21:15:14Z</dcterms:modified>
</cp:coreProperties>
</file>