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2"/>
  <workbookPr/>
  <mc:AlternateContent xmlns:mc="http://schemas.openxmlformats.org/markup-compatibility/2006">
    <mc:Choice Requires="x15">
      <x15ac:absPath xmlns:x15ac="http://schemas.microsoft.com/office/spreadsheetml/2010/11/ac" url="D:\照片材料\文件\应聘科研助理_炊晨阳_武汉大学_18028377912\Plants\IPM\"/>
    </mc:Choice>
  </mc:AlternateContent>
  <xr:revisionPtr revIDLastSave="0" documentId="13_ncr:1_{546FAA04-0B0B-47FC-B7DE-262A2C0D68BC}" xr6:coauthVersionLast="36" xr6:coauthVersionMax="47" xr10:uidLastSave="{00000000-0000-0000-0000-000000000000}"/>
  <bookViews>
    <workbookView xWindow="-96" yWindow="-96" windowWidth="21792" windowHeight="12972" xr2:uid="{00000000-000D-0000-FFFF-FFFF00000000}"/>
  </bookViews>
  <sheets>
    <sheet name="readme" sheetId="2" r:id="rId1"/>
    <sheet name="SC" sheetId="1" r:id="rId2"/>
    <sheet name="NOxCC" sheetId="8" r:id="rId3"/>
    <sheet name="PCNOxC" sheetId="3" r:id="rId4"/>
    <sheet name="PCNOxOG" sheetId="4" r:id="rId5"/>
    <sheet name="ACI" sheetId="5" r:id="rId6"/>
    <sheet name="DSI" sheetId="6" r:id="rId7"/>
    <sheet name="ParC" sheetId="7" r:id="rId8"/>
    <sheet name="GDP" sheetId="9"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258" i="9" l="1"/>
  <c r="AM258" i="9"/>
  <c r="AN258" i="9"/>
  <c r="AO258" i="9"/>
  <c r="AP258" i="9"/>
  <c r="AQ258" i="9"/>
  <c r="AR258" i="9"/>
  <c r="AS258" i="9"/>
  <c r="AT258" i="9"/>
  <c r="AU258" i="9"/>
  <c r="AK258" i="9"/>
  <c r="AJ258" i="9"/>
  <c r="AI258" i="9"/>
  <c r="AH258" i="9"/>
  <c r="AG258" i="9"/>
  <c r="AL255" i="9"/>
  <c r="AM255" i="9"/>
  <c r="AN255" i="9"/>
  <c r="AO255" i="9"/>
  <c r="AP255" i="9"/>
  <c r="AQ255" i="9"/>
  <c r="AR255" i="9"/>
  <c r="AS255" i="9"/>
  <c r="AT255" i="9"/>
  <c r="AU255" i="9"/>
  <c r="AK255" i="9"/>
  <c r="AJ255" i="9"/>
  <c r="AI255" i="9"/>
  <c r="AH255" i="9"/>
  <c r="AG255" i="9"/>
  <c r="AL251" i="9"/>
  <c r="AM251" i="9"/>
  <c r="AN251" i="9"/>
  <c r="AO251" i="9"/>
  <c r="AP251" i="9"/>
  <c r="AQ251" i="9"/>
  <c r="AR251" i="9"/>
  <c r="AS251" i="9"/>
  <c r="AT251" i="9"/>
  <c r="AU251" i="9"/>
  <c r="AK251" i="9"/>
  <c r="AJ251" i="9"/>
  <c r="AI251" i="9"/>
  <c r="AH251" i="9"/>
  <c r="AG251" i="9"/>
  <c r="AL250" i="9"/>
  <c r="AM250" i="9"/>
  <c r="AN250" i="9"/>
  <c r="AO250" i="9"/>
  <c r="AP250" i="9"/>
  <c r="AQ250" i="9"/>
  <c r="AR250" i="9"/>
  <c r="AS250" i="9"/>
  <c r="AT250" i="9"/>
  <c r="AU250" i="9"/>
  <c r="AK250" i="9"/>
  <c r="AJ250" i="9"/>
  <c r="AI250" i="9"/>
  <c r="AH250" i="9"/>
  <c r="AG250" i="9"/>
  <c r="AL236" i="9"/>
  <c r="AM236" i="9"/>
  <c r="AN236" i="9"/>
  <c r="AO236" i="9"/>
  <c r="AP236" i="9"/>
  <c r="AQ236" i="9"/>
  <c r="AR236" i="9"/>
  <c r="AS236" i="9"/>
  <c r="AT236" i="9"/>
  <c r="AU236" i="9"/>
  <c r="AH236" i="9"/>
  <c r="AL239" i="9"/>
  <c r="AM239" i="9"/>
  <c r="AN239" i="9"/>
  <c r="AO239" i="9"/>
  <c r="AP239" i="9"/>
  <c r="AQ239" i="9"/>
  <c r="AR239" i="9"/>
  <c r="AS239" i="9"/>
  <c r="AT239" i="9"/>
  <c r="AU239" i="9"/>
  <c r="AK239" i="9"/>
  <c r="AJ239" i="9"/>
  <c r="AI239" i="9"/>
  <c r="AH239" i="9"/>
  <c r="AG239" i="9"/>
  <c r="AK236" i="9"/>
  <c r="AJ236" i="9"/>
  <c r="AI236" i="9"/>
  <c r="AG236" i="9"/>
  <c r="AL232" i="9"/>
  <c r="AM232" i="9"/>
  <c r="AN232" i="9"/>
  <c r="AO232" i="9"/>
  <c r="AP232" i="9"/>
  <c r="AQ232" i="9"/>
  <c r="AR232" i="9"/>
  <c r="AS232" i="9"/>
  <c r="AT232" i="9"/>
  <c r="AU232" i="9"/>
  <c r="AK232" i="9"/>
  <c r="AJ232" i="9"/>
  <c r="AI232" i="9"/>
  <c r="AH232" i="9"/>
  <c r="AG232" i="9"/>
  <c r="AL231" i="9"/>
  <c r="AM231" i="9"/>
  <c r="AN231" i="9"/>
  <c r="AO231" i="9"/>
  <c r="AP231" i="9"/>
  <c r="AQ231" i="9"/>
  <c r="AR231" i="9"/>
  <c r="AS231" i="9"/>
  <c r="AT231" i="9"/>
  <c r="AU231" i="9"/>
  <c r="AK231" i="9"/>
  <c r="AJ231" i="9"/>
  <c r="AI231" i="9"/>
  <c r="AH231" i="9"/>
  <c r="AG231" i="9"/>
  <c r="Q258" i="9"/>
  <c r="R258" i="9"/>
  <c r="S258" i="9"/>
  <c r="T258" i="9"/>
  <c r="U258" i="9"/>
  <c r="V258" i="9"/>
  <c r="W258" i="9"/>
  <c r="X258" i="9"/>
  <c r="Y258" i="9"/>
  <c r="Z258" i="9"/>
  <c r="P258" i="9"/>
  <c r="O258" i="9"/>
  <c r="N258" i="9"/>
  <c r="M258" i="9"/>
  <c r="L258" i="9"/>
  <c r="Q255" i="9"/>
  <c r="R255" i="9"/>
  <c r="S255" i="9"/>
  <c r="T255" i="9"/>
  <c r="U255" i="9"/>
  <c r="V255" i="9"/>
  <c r="W255" i="9"/>
  <c r="X255" i="9"/>
  <c r="Y255" i="9"/>
  <c r="Z255" i="9"/>
  <c r="P255" i="9"/>
  <c r="O255" i="9"/>
  <c r="N255" i="9"/>
  <c r="M255" i="9"/>
  <c r="L255" i="9"/>
  <c r="Q251" i="9"/>
  <c r="R251" i="9"/>
  <c r="S251" i="9"/>
  <c r="T251" i="9"/>
  <c r="U251" i="9"/>
  <c r="V251" i="9"/>
  <c r="W251" i="9"/>
  <c r="X251" i="9"/>
  <c r="Y251" i="9"/>
  <c r="Z251" i="9"/>
  <c r="P251" i="9"/>
  <c r="O251" i="9"/>
  <c r="N251" i="9"/>
  <c r="M251" i="9"/>
  <c r="L251" i="9"/>
  <c r="Q239" i="9"/>
  <c r="R239" i="9"/>
  <c r="S239" i="9"/>
  <c r="T239" i="9"/>
  <c r="U239" i="9"/>
  <c r="V239" i="9"/>
  <c r="W239" i="9"/>
  <c r="X239" i="9"/>
  <c r="Y239" i="9"/>
  <c r="Z239" i="9"/>
  <c r="P239" i="9"/>
  <c r="O239" i="9"/>
  <c r="N239" i="9"/>
  <c r="M239" i="9"/>
  <c r="L239" i="9"/>
  <c r="Q236" i="9"/>
  <c r="R236" i="9"/>
  <c r="S236" i="9"/>
  <c r="T236" i="9"/>
  <c r="U236" i="9"/>
  <c r="V236" i="9"/>
  <c r="W236" i="9"/>
  <c r="X236" i="9"/>
  <c r="Y236" i="9"/>
  <c r="Z236" i="9"/>
  <c r="P236" i="9"/>
  <c r="O236" i="9"/>
  <c r="N236" i="9"/>
  <c r="M236" i="9"/>
  <c r="L236" i="9"/>
  <c r="Q232" i="9"/>
  <c r="R232" i="9"/>
  <c r="S232" i="9"/>
  <c r="T232" i="9"/>
  <c r="U232" i="9"/>
  <c r="V232" i="9"/>
  <c r="W232" i="9"/>
  <c r="X232" i="9"/>
  <c r="Y232" i="9"/>
  <c r="Z232" i="9"/>
  <c r="P232" i="9"/>
  <c r="O232" i="9"/>
  <c r="N232" i="9"/>
  <c r="M232" i="9"/>
  <c r="L232" i="9"/>
  <c r="Q250" i="9"/>
  <c r="R250" i="9"/>
  <c r="S250" i="9"/>
  <c r="T250" i="9"/>
  <c r="U250" i="9"/>
  <c r="V250" i="9"/>
  <c r="W250" i="9"/>
  <c r="X250" i="9"/>
  <c r="Y250" i="9"/>
  <c r="Z250" i="9"/>
  <c r="P250" i="9"/>
  <c r="O250" i="9"/>
  <c r="N250" i="9"/>
  <c r="M250" i="9"/>
  <c r="L250" i="9"/>
  <c r="Q231" i="9"/>
  <c r="R231" i="9"/>
  <c r="S231" i="9"/>
  <c r="T231" i="9"/>
  <c r="U231" i="9"/>
  <c r="V231" i="9"/>
  <c r="W231" i="9"/>
  <c r="X231" i="9"/>
  <c r="Y231" i="9"/>
  <c r="Z231" i="9"/>
  <c r="P231" i="9"/>
  <c r="O231" i="9"/>
  <c r="N231" i="9"/>
  <c r="M231" i="9"/>
  <c r="L231" i="9"/>
  <c r="D258" i="9"/>
  <c r="C258" i="9"/>
  <c r="B258" i="9"/>
  <c r="D255" i="9"/>
  <c r="C255" i="9"/>
  <c r="B255" i="9"/>
  <c r="D251" i="9"/>
  <c r="C251" i="9"/>
  <c r="B251" i="9"/>
  <c r="D250" i="9"/>
  <c r="C250" i="9"/>
  <c r="B250" i="9"/>
  <c r="D239" i="9"/>
  <c r="C239" i="9"/>
  <c r="B239" i="9"/>
  <c r="D236" i="9"/>
  <c r="C236" i="9"/>
  <c r="B236" i="9"/>
  <c r="D232" i="9"/>
  <c r="C232" i="9"/>
  <c r="B232" i="9"/>
  <c r="B231" i="9"/>
  <c r="D231" i="9"/>
  <c r="C231" i="9"/>
  <c r="B179" i="9"/>
  <c r="C179" i="9"/>
  <c r="D179" i="9"/>
  <c r="D176" i="9"/>
  <c r="C176" i="9"/>
  <c r="B176" i="9"/>
  <c r="D172" i="9"/>
  <c r="C172" i="9"/>
  <c r="B172" i="9"/>
  <c r="D171" i="9"/>
  <c r="C171" i="9"/>
  <c r="B171" i="9"/>
  <c r="AL219" i="9"/>
  <c r="AM219" i="9"/>
  <c r="AN219" i="9"/>
  <c r="AO219" i="9"/>
  <c r="AP219" i="9"/>
  <c r="AQ219" i="9"/>
  <c r="AR219" i="9"/>
  <c r="AS219" i="9"/>
  <c r="AT219" i="9"/>
  <c r="AU219" i="9"/>
  <c r="AK219" i="9"/>
  <c r="AJ219" i="9"/>
  <c r="AI219" i="9"/>
  <c r="AH219" i="9"/>
  <c r="AG219" i="9"/>
  <c r="AL216" i="9"/>
  <c r="AM216" i="9"/>
  <c r="AN216" i="9"/>
  <c r="AO216" i="9"/>
  <c r="AP216" i="9"/>
  <c r="AQ216" i="9"/>
  <c r="AR216" i="9"/>
  <c r="AS216" i="9"/>
  <c r="AT216" i="9"/>
  <c r="AU216" i="9"/>
  <c r="AK216" i="9"/>
  <c r="AJ216" i="9"/>
  <c r="AI216" i="9"/>
  <c r="AH216" i="9"/>
  <c r="AG216" i="9"/>
  <c r="AL212" i="9"/>
  <c r="AM212" i="9"/>
  <c r="AN212" i="9"/>
  <c r="AO212" i="9"/>
  <c r="AP212" i="9"/>
  <c r="AQ212" i="9"/>
  <c r="AR212" i="9"/>
  <c r="AS212" i="9"/>
  <c r="AT212" i="9"/>
  <c r="AU212" i="9"/>
  <c r="AK212" i="9"/>
  <c r="AJ212" i="9"/>
  <c r="AI212" i="9"/>
  <c r="AH212" i="9"/>
  <c r="AG212" i="9"/>
  <c r="AL211" i="9"/>
  <c r="AM211" i="9"/>
  <c r="AN211" i="9"/>
  <c r="AO211" i="9"/>
  <c r="AP211" i="9"/>
  <c r="AQ211" i="9"/>
  <c r="AR211" i="9"/>
  <c r="AS211" i="9"/>
  <c r="AT211" i="9"/>
  <c r="AU211" i="9"/>
  <c r="AK211" i="9"/>
  <c r="AJ211" i="9"/>
  <c r="AI211" i="9"/>
  <c r="AH211" i="9"/>
  <c r="AG211" i="9"/>
  <c r="Q219" i="9"/>
  <c r="R219" i="9"/>
  <c r="S219" i="9"/>
  <c r="T219" i="9"/>
  <c r="U219" i="9"/>
  <c r="V219" i="9"/>
  <c r="W219" i="9"/>
  <c r="X219" i="9"/>
  <c r="Y219" i="9"/>
  <c r="Z219" i="9"/>
  <c r="P219" i="9"/>
  <c r="O219" i="9"/>
  <c r="N219" i="9"/>
  <c r="M219" i="9"/>
  <c r="L219" i="9"/>
  <c r="Q216" i="9"/>
  <c r="R216" i="9"/>
  <c r="S216" i="9"/>
  <c r="T216" i="9"/>
  <c r="U216" i="9"/>
  <c r="V216" i="9"/>
  <c r="W216" i="9"/>
  <c r="X216" i="9"/>
  <c r="Y216" i="9"/>
  <c r="Z216" i="9"/>
  <c r="P216" i="9"/>
  <c r="O216" i="9"/>
  <c r="N216" i="9"/>
  <c r="M216" i="9"/>
  <c r="L216" i="9"/>
  <c r="Q212" i="9"/>
  <c r="R212" i="9"/>
  <c r="S212" i="9"/>
  <c r="T212" i="9"/>
  <c r="U212" i="9"/>
  <c r="V212" i="9"/>
  <c r="W212" i="9"/>
  <c r="X212" i="9"/>
  <c r="Y212" i="9"/>
  <c r="Z212" i="9"/>
  <c r="P212" i="9"/>
  <c r="O212" i="9"/>
  <c r="N212" i="9"/>
  <c r="M212" i="9"/>
  <c r="L212" i="9"/>
  <c r="Q211" i="9"/>
  <c r="R211" i="9"/>
  <c r="S211" i="9"/>
  <c r="T211" i="9"/>
  <c r="U211" i="9"/>
  <c r="V211" i="9"/>
  <c r="W211" i="9"/>
  <c r="X211" i="9"/>
  <c r="Y211" i="9"/>
  <c r="Z211" i="9"/>
  <c r="P211" i="9"/>
  <c r="O211" i="9"/>
  <c r="N211" i="9"/>
  <c r="M211" i="9"/>
  <c r="L211" i="9"/>
  <c r="C219" i="9"/>
  <c r="D219" i="9"/>
  <c r="B219" i="9"/>
  <c r="C216" i="9"/>
  <c r="D216" i="9"/>
  <c r="B216" i="9"/>
  <c r="C212" i="9"/>
  <c r="D212" i="9"/>
  <c r="B212" i="9"/>
  <c r="C211" i="9"/>
  <c r="D211" i="9"/>
  <c r="B211" i="9"/>
  <c r="AL199" i="9"/>
  <c r="AM199" i="9"/>
  <c r="AN199" i="9"/>
  <c r="AO199" i="9"/>
  <c r="AP199" i="9"/>
  <c r="AQ199" i="9"/>
  <c r="AR199" i="9"/>
  <c r="AS199" i="9"/>
  <c r="AT199" i="9"/>
  <c r="AU199" i="9"/>
  <c r="AK199" i="9"/>
  <c r="AJ199" i="9"/>
  <c r="AI199" i="9"/>
  <c r="AH199" i="9"/>
  <c r="AG199" i="9"/>
  <c r="AL196" i="9"/>
  <c r="AM196" i="9"/>
  <c r="AN196" i="9"/>
  <c r="AO196" i="9"/>
  <c r="AP196" i="9"/>
  <c r="AQ196" i="9"/>
  <c r="AR196" i="9"/>
  <c r="AS196" i="9"/>
  <c r="AT196" i="9"/>
  <c r="AU196" i="9"/>
  <c r="AK196" i="9"/>
  <c r="AJ196" i="9"/>
  <c r="AI196" i="9"/>
  <c r="AH196" i="9"/>
  <c r="AG196" i="9"/>
  <c r="AL192" i="9"/>
  <c r="AM192" i="9"/>
  <c r="AN192" i="9"/>
  <c r="AO192" i="9"/>
  <c r="AP192" i="9"/>
  <c r="AQ192" i="9"/>
  <c r="AR192" i="9"/>
  <c r="AS192" i="9"/>
  <c r="AT192" i="9"/>
  <c r="AU192" i="9"/>
  <c r="AK192" i="9"/>
  <c r="AJ192" i="9"/>
  <c r="AI192" i="9"/>
  <c r="AH192" i="9"/>
  <c r="AG192" i="9"/>
  <c r="AL191" i="9"/>
  <c r="AM191" i="9"/>
  <c r="AN191" i="9"/>
  <c r="AO191" i="9"/>
  <c r="AP191" i="9"/>
  <c r="AQ191" i="9"/>
  <c r="AR191" i="9"/>
  <c r="AS191" i="9"/>
  <c r="AT191" i="9"/>
  <c r="AU191" i="9"/>
  <c r="AK191" i="9"/>
  <c r="AJ191" i="9"/>
  <c r="AI191" i="9"/>
  <c r="AH191" i="9"/>
  <c r="AG191" i="9"/>
  <c r="Q199" i="9"/>
  <c r="R199" i="9"/>
  <c r="S199" i="9"/>
  <c r="T199" i="9"/>
  <c r="U199" i="9"/>
  <c r="V199" i="9"/>
  <c r="W199" i="9"/>
  <c r="X199" i="9"/>
  <c r="Y199" i="9"/>
  <c r="Z199" i="9"/>
  <c r="P199" i="9"/>
  <c r="O199" i="9"/>
  <c r="N199" i="9"/>
  <c r="M199" i="9"/>
  <c r="L199" i="9"/>
  <c r="Q196" i="9"/>
  <c r="R196" i="9"/>
  <c r="S196" i="9"/>
  <c r="T196" i="9"/>
  <c r="U196" i="9"/>
  <c r="V196" i="9"/>
  <c r="W196" i="9"/>
  <c r="X196" i="9"/>
  <c r="Y196" i="9"/>
  <c r="Z196" i="9"/>
  <c r="P196" i="9"/>
  <c r="O196" i="9"/>
  <c r="N196" i="9"/>
  <c r="M196" i="9"/>
  <c r="L196" i="9"/>
  <c r="Q192" i="9"/>
  <c r="R192" i="9"/>
  <c r="S192" i="9"/>
  <c r="T192" i="9"/>
  <c r="U192" i="9"/>
  <c r="V192" i="9"/>
  <c r="W192" i="9"/>
  <c r="X192" i="9"/>
  <c r="Y192" i="9"/>
  <c r="Z192" i="9"/>
  <c r="P192" i="9"/>
  <c r="O192" i="9"/>
  <c r="N192" i="9"/>
  <c r="M192" i="9"/>
  <c r="L192" i="9"/>
  <c r="Q191" i="9"/>
  <c r="R191" i="9"/>
  <c r="S191" i="9"/>
  <c r="T191" i="9"/>
  <c r="U191" i="9"/>
  <c r="V191" i="9"/>
  <c r="W191" i="9"/>
  <c r="X191" i="9"/>
  <c r="Y191" i="9"/>
  <c r="Z191" i="9"/>
  <c r="P191" i="9"/>
  <c r="O191" i="9"/>
  <c r="N191" i="9"/>
  <c r="M191" i="9"/>
  <c r="L191" i="9"/>
  <c r="B191" i="9"/>
  <c r="C199" i="9"/>
  <c r="D199" i="9"/>
  <c r="B199" i="9"/>
  <c r="C196" i="9"/>
  <c r="D196" i="9"/>
  <c r="B196" i="9"/>
  <c r="C192" i="9"/>
  <c r="D192" i="9"/>
  <c r="B192" i="9"/>
  <c r="C191" i="9"/>
  <c r="D191" i="9"/>
  <c r="AL179" i="9"/>
  <c r="AM179" i="9"/>
  <c r="AN179" i="9"/>
  <c r="AO179" i="9"/>
  <c r="AP179" i="9"/>
  <c r="AQ179" i="9"/>
  <c r="AR179" i="9"/>
  <c r="AS179" i="9"/>
  <c r="AT179" i="9"/>
  <c r="AU179" i="9"/>
  <c r="AK179" i="9"/>
  <c r="AJ179" i="9"/>
  <c r="AI179" i="9"/>
  <c r="AH179" i="9"/>
  <c r="AG179" i="9"/>
  <c r="AL176" i="9"/>
  <c r="AM176" i="9"/>
  <c r="AN176" i="9"/>
  <c r="AO176" i="9"/>
  <c r="AP176" i="9"/>
  <c r="AQ176" i="9"/>
  <c r="AR176" i="9"/>
  <c r="AS176" i="9"/>
  <c r="AT176" i="9"/>
  <c r="AU176" i="9"/>
  <c r="AK176" i="9"/>
  <c r="AJ176" i="9"/>
  <c r="AI176" i="9"/>
  <c r="AH176" i="9"/>
  <c r="AG176" i="9"/>
  <c r="AL172" i="9"/>
  <c r="AM172" i="9"/>
  <c r="AN172" i="9"/>
  <c r="AO172" i="9"/>
  <c r="AP172" i="9"/>
  <c r="AQ172" i="9"/>
  <c r="AR172" i="9"/>
  <c r="AS172" i="9"/>
  <c r="AT172" i="9"/>
  <c r="AU172" i="9"/>
  <c r="AK172" i="9"/>
  <c r="AJ172" i="9"/>
  <c r="AI172" i="9"/>
  <c r="AH172" i="9"/>
  <c r="AG172" i="9"/>
  <c r="AL171" i="9"/>
  <c r="AM171" i="9"/>
  <c r="AN171" i="9"/>
  <c r="AO171" i="9"/>
  <c r="AP171" i="9"/>
  <c r="AQ171" i="9"/>
  <c r="AR171" i="9"/>
  <c r="AS171" i="9"/>
  <c r="AT171" i="9"/>
  <c r="AU171" i="9"/>
  <c r="AK171" i="9"/>
  <c r="AJ171" i="9"/>
  <c r="AI171" i="9"/>
  <c r="AH171" i="9"/>
  <c r="AG171" i="9"/>
  <c r="Q179" i="9"/>
  <c r="R179" i="9"/>
  <c r="S179" i="9"/>
  <c r="T179" i="9"/>
  <c r="U179" i="9"/>
  <c r="V179" i="9"/>
  <c r="W179" i="9"/>
  <c r="X179" i="9"/>
  <c r="Y179" i="9"/>
  <c r="Z179" i="9"/>
  <c r="P179" i="9"/>
  <c r="O179" i="9"/>
  <c r="N179" i="9"/>
  <c r="M179" i="9"/>
  <c r="L179" i="9"/>
  <c r="Q176" i="9"/>
  <c r="R176" i="9"/>
  <c r="S176" i="9"/>
  <c r="T176" i="9"/>
  <c r="U176" i="9"/>
  <c r="V176" i="9"/>
  <c r="W176" i="9"/>
  <c r="X176" i="9"/>
  <c r="Y176" i="9"/>
  <c r="Z176" i="9"/>
  <c r="P176" i="9"/>
  <c r="O176" i="9"/>
  <c r="N176" i="9"/>
  <c r="M176" i="9"/>
  <c r="L176" i="9"/>
  <c r="Q172" i="9"/>
  <c r="R172" i="9"/>
  <c r="S172" i="9"/>
  <c r="T172" i="9"/>
  <c r="U172" i="9"/>
  <c r="V172" i="9"/>
  <c r="W172" i="9"/>
  <c r="X172" i="9"/>
  <c r="Y172" i="9"/>
  <c r="Z172" i="9"/>
  <c r="P172" i="9"/>
  <c r="O172" i="9"/>
  <c r="N172" i="9"/>
  <c r="M172" i="9"/>
  <c r="L172" i="9"/>
  <c r="Q171" i="9"/>
  <c r="R171" i="9"/>
  <c r="S171" i="9"/>
  <c r="T171" i="9"/>
  <c r="U171" i="9"/>
  <c r="V171" i="9"/>
  <c r="W171" i="9"/>
  <c r="X171" i="9"/>
  <c r="Y171" i="9"/>
  <c r="Z171" i="9"/>
  <c r="P171" i="9"/>
  <c r="O171" i="9"/>
  <c r="N171" i="9"/>
  <c r="M171" i="9"/>
  <c r="L171" i="9"/>
  <c r="AC159" i="9"/>
  <c r="AC158" i="9"/>
  <c r="AC155" i="9"/>
  <c r="AC153" i="9"/>
  <c r="AC152" i="9"/>
  <c r="AH151" i="9"/>
  <c r="AI151" i="9"/>
  <c r="AJ151" i="9"/>
  <c r="AK151" i="9"/>
  <c r="AL151" i="9"/>
  <c r="AM151" i="9"/>
  <c r="AN151" i="9"/>
  <c r="AO151" i="9"/>
  <c r="AP151" i="9"/>
  <c r="AQ151" i="9"/>
  <c r="AG151" i="9"/>
  <c r="AF151" i="9"/>
  <c r="AE151" i="9"/>
  <c r="AD151" i="9"/>
  <c r="AC151" i="9"/>
  <c r="AH150" i="9"/>
  <c r="AI150" i="9"/>
  <c r="AJ150" i="9"/>
  <c r="AK150" i="9"/>
  <c r="AL150" i="9"/>
  <c r="AM150" i="9"/>
  <c r="AN150" i="9"/>
  <c r="AO150" i="9"/>
  <c r="AP150" i="9"/>
  <c r="AQ150" i="9"/>
  <c r="AG150" i="9"/>
  <c r="AF150" i="9"/>
  <c r="AE150" i="9"/>
  <c r="AD150" i="9"/>
  <c r="AC150" i="9"/>
  <c r="I159" i="9"/>
  <c r="I158" i="9"/>
  <c r="I155" i="9"/>
  <c r="I153" i="9"/>
  <c r="I152" i="9"/>
  <c r="N151" i="9"/>
  <c r="O151" i="9"/>
  <c r="P151" i="9"/>
  <c r="Q151" i="9"/>
  <c r="R151" i="9"/>
  <c r="S151" i="9"/>
  <c r="T151" i="9"/>
  <c r="U151" i="9"/>
  <c r="V151" i="9"/>
  <c r="W151" i="9"/>
  <c r="M151" i="9"/>
  <c r="L151" i="9"/>
  <c r="K151" i="9"/>
  <c r="J151" i="9"/>
  <c r="I151" i="9"/>
  <c r="B155" i="9"/>
  <c r="B158" i="9"/>
  <c r="B159" i="9"/>
  <c r="N150" i="9"/>
  <c r="O150" i="9"/>
  <c r="P150" i="9"/>
  <c r="Q150" i="9"/>
  <c r="R150" i="9"/>
  <c r="S150" i="9"/>
  <c r="T150" i="9"/>
  <c r="U150" i="9"/>
  <c r="V150" i="9"/>
  <c r="W150" i="9"/>
  <c r="M150" i="9"/>
  <c r="L150" i="9"/>
  <c r="K150" i="9"/>
  <c r="J150" i="9"/>
  <c r="I150" i="9"/>
  <c r="B153" i="9"/>
  <c r="B152" i="9"/>
  <c r="D151" i="9"/>
  <c r="C151" i="9"/>
  <c r="B151" i="9"/>
  <c r="C150" i="9"/>
  <c r="D150" i="9"/>
  <c r="B150" i="9"/>
  <c r="AN139" i="9"/>
  <c r="AO139" i="9"/>
  <c r="AP139" i="9"/>
  <c r="AQ139" i="9"/>
  <c r="AR139" i="9"/>
  <c r="AS139" i="9"/>
  <c r="AT139" i="9"/>
  <c r="AU139" i="9"/>
  <c r="AV139" i="9"/>
  <c r="AW139" i="9"/>
  <c r="AM139" i="9"/>
  <c r="AL139" i="9"/>
  <c r="AK139" i="9"/>
  <c r="AJ139" i="9"/>
  <c r="AI139" i="9"/>
  <c r="AN138" i="9"/>
  <c r="AO138" i="9"/>
  <c r="AP138" i="9"/>
  <c r="AQ138" i="9"/>
  <c r="AR138" i="9"/>
  <c r="AS138" i="9"/>
  <c r="AT138" i="9"/>
  <c r="AU138" i="9"/>
  <c r="AV138" i="9"/>
  <c r="AW138" i="9"/>
  <c r="AM138" i="9"/>
  <c r="AL138" i="9"/>
  <c r="AK138" i="9"/>
  <c r="AJ138" i="9"/>
  <c r="AI138" i="9"/>
  <c r="AN135" i="9"/>
  <c r="AO135" i="9"/>
  <c r="AP135" i="9"/>
  <c r="AQ135" i="9"/>
  <c r="AR135" i="9"/>
  <c r="AS135" i="9"/>
  <c r="AT135" i="9"/>
  <c r="AU135" i="9"/>
  <c r="AV135" i="9"/>
  <c r="AW135" i="9"/>
  <c r="AM135" i="9"/>
  <c r="AL135" i="9"/>
  <c r="AK135" i="9"/>
  <c r="AJ135" i="9"/>
  <c r="AI135" i="9"/>
  <c r="AN131" i="9"/>
  <c r="AO131" i="9"/>
  <c r="AP131" i="9"/>
  <c r="AQ131" i="9"/>
  <c r="AR131" i="9"/>
  <c r="AS131" i="9"/>
  <c r="AT131" i="9"/>
  <c r="AU131" i="9"/>
  <c r="AV131" i="9"/>
  <c r="AW131" i="9"/>
  <c r="AM131" i="9"/>
  <c r="AL131" i="9"/>
  <c r="AK131" i="9"/>
  <c r="AJ131" i="9"/>
  <c r="AI131" i="9"/>
  <c r="AN130" i="9"/>
  <c r="AO130" i="9"/>
  <c r="AP130" i="9"/>
  <c r="AQ130" i="9"/>
  <c r="AR130" i="9"/>
  <c r="AS130" i="9"/>
  <c r="AT130" i="9"/>
  <c r="AU130" i="9"/>
  <c r="AV130" i="9"/>
  <c r="AW130" i="9"/>
  <c r="AM130" i="9"/>
  <c r="AL130" i="9"/>
  <c r="AK130" i="9"/>
  <c r="AJ130" i="9"/>
  <c r="AI130" i="9"/>
  <c r="Q139" i="9"/>
  <c r="R139" i="9"/>
  <c r="S139" i="9"/>
  <c r="T139" i="9"/>
  <c r="U139" i="9"/>
  <c r="V139" i="9"/>
  <c r="W139" i="9"/>
  <c r="X139" i="9"/>
  <c r="Y139" i="9"/>
  <c r="Z139" i="9"/>
  <c r="P139" i="9"/>
  <c r="O139" i="9"/>
  <c r="N139" i="9"/>
  <c r="M139" i="9"/>
  <c r="L139" i="9"/>
  <c r="Q138" i="9"/>
  <c r="R138" i="9"/>
  <c r="S138" i="9"/>
  <c r="T138" i="9"/>
  <c r="U138" i="9"/>
  <c r="V138" i="9"/>
  <c r="W138" i="9"/>
  <c r="X138" i="9"/>
  <c r="Y138" i="9"/>
  <c r="Z138" i="9"/>
  <c r="P138" i="9"/>
  <c r="O138" i="9"/>
  <c r="N138" i="9"/>
  <c r="M138" i="9"/>
  <c r="L138" i="9"/>
  <c r="Q135" i="9"/>
  <c r="R135" i="9"/>
  <c r="S135" i="9"/>
  <c r="T135" i="9"/>
  <c r="U135" i="9"/>
  <c r="V135" i="9"/>
  <c r="W135" i="9"/>
  <c r="X135" i="9"/>
  <c r="Y135" i="9"/>
  <c r="Z135" i="9"/>
  <c r="P135" i="9"/>
  <c r="O135" i="9"/>
  <c r="N135" i="9"/>
  <c r="M135" i="9"/>
  <c r="L135" i="9"/>
  <c r="Q131" i="9"/>
  <c r="R131" i="9"/>
  <c r="S131" i="9"/>
  <c r="T131" i="9"/>
  <c r="U131" i="9"/>
  <c r="V131" i="9"/>
  <c r="W131" i="9"/>
  <c r="X131" i="9"/>
  <c r="Y131" i="9"/>
  <c r="Z131" i="9"/>
  <c r="P131" i="9"/>
  <c r="O131" i="9"/>
  <c r="N131" i="9"/>
  <c r="M131" i="9"/>
  <c r="L131" i="9"/>
  <c r="Q130" i="9"/>
  <c r="R130" i="9"/>
  <c r="S130" i="9"/>
  <c r="T130" i="9"/>
  <c r="U130" i="9"/>
  <c r="V130" i="9"/>
  <c r="W130" i="9"/>
  <c r="X130" i="9"/>
  <c r="Y130" i="9"/>
  <c r="Z130" i="9"/>
  <c r="P130" i="9"/>
  <c r="O130" i="9"/>
  <c r="N130" i="9"/>
  <c r="M130" i="9"/>
  <c r="L130" i="9"/>
  <c r="C139" i="9"/>
  <c r="D139" i="9"/>
  <c r="B139" i="9"/>
  <c r="C138" i="9"/>
  <c r="D138" i="9"/>
  <c r="B138" i="9"/>
  <c r="C135" i="9"/>
  <c r="D135" i="9"/>
  <c r="B135" i="9"/>
  <c r="C131" i="9"/>
  <c r="D131" i="9"/>
  <c r="B131" i="9"/>
  <c r="C130" i="9"/>
  <c r="D130" i="9"/>
  <c r="B130" i="9"/>
  <c r="T95" i="9"/>
  <c r="T107" i="9"/>
  <c r="AC119" i="9"/>
  <c r="AD119" i="9"/>
  <c r="AE119" i="9"/>
  <c r="U95" i="9"/>
  <c r="U107" i="9"/>
  <c r="AF119" i="9"/>
  <c r="AG119" i="9"/>
  <c r="AH119" i="9"/>
  <c r="AB119" i="9"/>
  <c r="AA119" i="9"/>
  <c r="Z119" i="9"/>
  <c r="S107" i="9"/>
  <c r="S95" i="9"/>
  <c r="T91" i="9"/>
  <c r="T103" i="9"/>
  <c r="AC115" i="9"/>
  <c r="AD115" i="9"/>
  <c r="AE115" i="9"/>
  <c r="U91" i="9"/>
  <c r="U103" i="9"/>
  <c r="AF115" i="9"/>
  <c r="AG115" i="9"/>
  <c r="AH115" i="9"/>
  <c r="AB115" i="9"/>
  <c r="AA115" i="9"/>
  <c r="Z115" i="9"/>
  <c r="S103" i="9"/>
  <c r="S91" i="9"/>
  <c r="T90" i="9"/>
  <c r="T102" i="9"/>
  <c r="AC114" i="9"/>
  <c r="AD114" i="9"/>
  <c r="AE114" i="9"/>
  <c r="U90" i="9"/>
  <c r="U102" i="9"/>
  <c r="AF114" i="9"/>
  <c r="AG114" i="9"/>
  <c r="AH114" i="9"/>
  <c r="AB114" i="9"/>
  <c r="AA114" i="9"/>
  <c r="Z114" i="9"/>
  <c r="S102" i="9"/>
  <c r="S90" i="9"/>
  <c r="N119" i="9"/>
  <c r="O119" i="9"/>
  <c r="P119" i="9"/>
  <c r="Q119" i="9"/>
  <c r="R119" i="9"/>
  <c r="S119" i="9"/>
  <c r="M119" i="9"/>
  <c r="L119" i="9"/>
  <c r="K119" i="9"/>
  <c r="N115" i="9"/>
  <c r="O115" i="9"/>
  <c r="P115" i="9"/>
  <c r="Q115" i="9"/>
  <c r="R115" i="9"/>
  <c r="S115" i="9"/>
  <c r="M115" i="9"/>
  <c r="L115" i="9"/>
  <c r="K115" i="9"/>
  <c r="N114" i="9"/>
  <c r="O114" i="9"/>
  <c r="P114" i="9"/>
  <c r="Q114" i="9"/>
  <c r="R114" i="9"/>
  <c r="S114" i="9"/>
  <c r="M114" i="9"/>
  <c r="L114" i="9"/>
  <c r="K114" i="9"/>
  <c r="C119" i="9"/>
  <c r="D119" i="9"/>
  <c r="B119" i="9"/>
  <c r="C115" i="9"/>
  <c r="D115" i="9"/>
  <c r="B115" i="9"/>
  <c r="C114" i="9"/>
  <c r="D114" i="9"/>
  <c r="B114" i="9"/>
  <c r="C107" i="9"/>
  <c r="D107" i="9"/>
  <c r="B107" i="9"/>
  <c r="C103" i="9"/>
  <c r="D103" i="9"/>
  <c r="B103" i="9"/>
  <c r="C102" i="9"/>
  <c r="D102" i="9"/>
  <c r="B102" i="9"/>
  <c r="L95" i="9"/>
  <c r="L107" i="9"/>
  <c r="M95" i="9"/>
  <c r="M107" i="9"/>
  <c r="K107" i="9"/>
  <c r="K95" i="9"/>
  <c r="L91" i="9"/>
  <c r="L103" i="9"/>
  <c r="M91" i="9"/>
  <c r="M103" i="9"/>
  <c r="K103" i="9"/>
  <c r="K91" i="9"/>
  <c r="L90" i="9"/>
  <c r="L102" i="9"/>
  <c r="M90" i="9"/>
  <c r="M102" i="9"/>
  <c r="K102" i="9"/>
  <c r="K90" i="9"/>
  <c r="C95" i="9"/>
  <c r="D95" i="9"/>
  <c r="B95" i="9"/>
  <c r="C91" i="9"/>
  <c r="D91" i="9"/>
  <c r="B91" i="9"/>
  <c r="C90" i="9"/>
  <c r="D90" i="9"/>
  <c r="B90" i="9"/>
  <c r="AN79" i="9"/>
  <c r="AO79" i="9"/>
  <c r="AP79" i="9"/>
  <c r="AQ79" i="9"/>
  <c r="AR79" i="9"/>
  <c r="AS79" i="9"/>
  <c r="AT79" i="9"/>
  <c r="AU79" i="9"/>
  <c r="AV79" i="9"/>
  <c r="AW79" i="9"/>
  <c r="AM79" i="9"/>
  <c r="AL79" i="9"/>
  <c r="AK79" i="9"/>
  <c r="AJ79" i="9"/>
  <c r="AI79" i="9"/>
  <c r="AN78" i="9"/>
  <c r="AO78" i="9"/>
  <c r="AP78" i="9"/>
  <c r="AQ78" i="9"/>
  <c r="AR78" i="9"/>
  <c r="AS78" i="9"/>
  <c r="AT78" i="9"/>
  <c r="AU78" i="9"/>
  <c r="AV78" i="9"/>
  <c r="AW78" i="9"/>
  <c r="AM78" i="9"/>
  <c r="AL78" i="9"/>
  <c r="AK78" i="9"/>
  <c r="AJ78" i="9"/>
  <c r="AI78" i="9"/>
  <c r="AN75" i="9"/>
  <c r="AO75" i="9"/>
  <c r="AP75" i="9"/>
  <c r="AQ75" i="9"/>
  <c r="AR75" i="9"/>
  <c r="AS75" i="9"/>
  <c r="AT75" i="9"/>
  <c r="AU75" i="9"/>
  <c r="AV75" i="9"/>
  <c r="AW75" i="9"/>
  <c r="AM75" i="9"/>
  <c r="AL75" i="9"/>
  <c r="AK75" i="9"/>
  <c r="AJ75" i="9"/>
  <c r="AI75" i="9"/>
  <c r="AN71" i="9"/>
  <c r="AO71" i="9"/>
  <c r="AP71" i="9"/>
  <c r="AQ71" i="9"/>
  <c r="AR71" i="9"/>
  <c r="AS71" i="9"/>
  <c r="AT71" i="9"/>
  <c r="AU71" i="9"/>
  <c r="AV71" i="9"/>
  <c r="AW71" i="9"/>
  <c r="AM71" i="9"/>
  <c r="AJ71" i="9"/>
  <c r="AK71" i="9"/>
  <c r="AL71" i="9"/>
  <c r="AI71" i="9"/>
  <c r="AN70" i="9"/>
  <c r="AO70" i="9"/>
  <c r="AP70" i="9"/>
  <c r="AQ70" i="9"/>
  <c r="AR70" i="9"/>
  <c r="AS70" i="9"/>
  <c r="AT70" i="9"/>
  <c r="AU70" i="9"/>
  <c r="AV70" i="9"/>
  <c r="AW70" i="9"/>
  <c r="AM70" i="9"/>
  <c r="AL70" i="9"/>
  <c r="AK70" i="9"/>
  <c r="AJ70" i="9"/>
  <c r="AI70" i="9"/>
  <c r="Q79" i="9"/>
  <c r="R79" i="9"/>
  <c r="S79" i="9"/>
  <c r="T79" i="9"/>
  <c r="U79" i="9"/>
  <c r="V79" i="9"/>
  <c r="W79" i="9"/>
  <c r="X79" i="9"/>
  <c r="Y79" i="9"/>
  <c r="Z79" i="9"/>
  <c r="P79" i="9"/>
  <c r="O79" i="9"/>
  <c r="N79" i="9"/>
  <c r="M79" i="9"/>
  <c r="L79" i="9"/>
  <c r="Q78" i="9"/>
  <c r="R78" i="9"/>
  <c r="S78" i="9"/>
  <c r="T78" i="9"/>
  <c r="U78" i="9"/>
  <c r="V78" i="9"/>
  <c r="W78" i="9"/>
  <c r="X78" i="9"/>
  <c r="Y78" i="9"/>
  <c r="Z78" i="9"/>
  <c r="P78" i="9"/>
  <c r="O78" i="9"/>
  <c r="N78" i="9"/>
  <c r="M78" i="9"/>
  <c r="L78" i="9"/>
  <c r="Q75" i="9"/>
  <c r="R75" i="9"/>
  <c r="S75" i="9"/>
  <c r="T75" i="9"/>
  <c r="U75" i="9"/>
  <c r="V75" i="9"/>
  <c r="W75" i="9"/>
  <c r="X75" i="9"/>
  <c r="Y75" i="9"/>
  <c r="Z75" i="9"/>
  <c r="P75" i="9"/>
  <c r="O75" i="9"/>
  <c r="N75" i="9"/>
  <c r="M75" i="9"/>
  <c r="L75" i="9"/>
  <c r="Q72" i="9"/>
  <c r="R72" i="9"/>
  <c r="S72" i="9"/>
  <c r="T72" i="9"/>
  <c r="U72" i="9"/>
  <c r="V72" i="9"/>
  <c r="W72" i="9"/>
  <c r="X72" i="9"/>
  <c r="Y72" i="9"/>
  <c r="Z72" i="9"/>
  <c r="P72" i="9"/>
  <c r="O72" i="9"/>
  <c r="N72" i="9"/>
  <c r="L72" i="9"/>
  <c r="M72" i="9"/>
  <c r="Q71" i="9"/>
  <c r="R71" i="9"/>
  <c r="S71" i="9"/>
  <c r="T71" i="9"/>
  <c r="U71" i="9"/>
  <c r="V71" i="9"/>
  <c r="W71" i="9"/>
  <c r="X71" i="9"/>
  <c r="Y71" i="9"/>
  <c r="Z71" i="9"/>
  <c r="P71" i="9"/>
  <c r="O71" i="9"/>
  <c r="N71" i="9"/>
  <c r="M71" i="9"/>
  <c r="L71" i="9"/>
  <c r="Q70" i="9"/>
  <c r="R70" i="9"/>
  <c r="S70" i="9"/>
  <c r="T70" i="9"/>
  <c r="U70" i="9"/>
  <c r="V70" i="9"/>
  <c r="W70" i="9"/>
  <c r="X70" i="9"/>
  <c r="Y70" i="9"/>
  <c r="Z70" i="9"/>
  <c r="P70" i="9"/>
  <c r="O70" i="9"/>
  <c r="N70" i="9"/>
  <c r="M70" i="9"/>
  <c r="L70" i="9"/>
  <c r="C79" i="9"/>
  <c r="D79" i="9"/>
  <c r="B79" i="9"/>
  <c r="C78" i="9"/>
  <c r="D78" i="9"/>
  <c r="B78" i="9"/>
  <c r="C75" i="9"/>
  <c r="D75" i="9"/>
  <c r="B75" i="9"/>
  <c r="C71" i="9"/>
  <c r="D71" i="9"/>
  <c r="B71" i="9"/>
  <c r="C70" i="9"/>
  <c r="D70" i="9"/>
  <c r="B70" i="9"/>
  <c r="B29" i="9"/>
  <c r="X50" i="9"/>
  <c r="X49" i="9"/>
  <c r="W50" i="9"/>
  <c r="W49" i="9"/>
  <c r="T51" i="9"/>
  <c r="T50" i="9"/>
  <c r="T49" i="9"/>
  <c r="S51" i="9"/>
  <c r="S50" i="9"/>
  <c r="S49" i="9"/>
  <c r="P51" i="9"/>
  <c r="P50" i="9"/>
  <c r="O51" i="9"/>
  <c r="O50" i="9"/>
  <c r="P49" i="9"/>
  <c r="O49" i="9"/>
  <c r="N49" i="9"/>
  <c r="J49" i="9"/>
  <c r="K51" i="9"/>
  <c r="K50" i="9"/>
  <c r="K49" i="9"/>
  <c r="H51" i="9"/>
  <c r="H50" i="9"/>
  <c r="H49" i="9"/>
  <c r="G51" i="9"/>
  <c r="G50" i="9"/>
  <c r="G49" i="9"/>
  <c r="D51" i="9"/>
  <c r="D50" i="9"/>
  <c r="D49" i="9"/>
  <c r="C51" i="9"/>
  <c r="C50" i="9"/>
  <c r="C49" i="9"/>
  <c r="V50" i="9"/>
  <c r="R50" i="9"/>
  <c r="N50" i="9"/>
  <c r="J50" i="9"/>
  <c r="F50" i="9"/>
  <c r="B50" i="9"/>
  <c r="V49" i="9"/>
  <c r="R49" i="9"/>
  <c r="L49" i="9"/>
  <c r="F49" i="9"/>
  <c r="B49" i="9"/>
  <c r="AN39" i="9"/>
  <c r="AO39" i="9"/>
  <c r="AP39" i="9"/>
  <c r="AQ39" i="9"/>
  <c r="AR39" i="9"/>
  <c r="AS39" i="9"/>
  <c r="AT39" i="9"/>
  <c r="AU39" i="9"/>
  <c r="AV39" i="9"/>
  <c r="AW39" i="9"/>
  <c r="AM39" i="9"/>
  <c r="AL39" i="9"/>
  <c r="AK39" i="9"/>
  <c r="AJ39" i="9"/>
  <c r="AI39" i="9"/>
  <c r="AN38" i="9"/>
  <c r="AO38" i="9"/>
  <c r="AP38" i="9"/>
  <c r="AQ38" i="9"/>
  <c r="AR38" i="9"/>
  <c r="AS38" i="9"/>
  <c r="AT38" i="9"/>
  <c r="AU38" i="9"/>
  <c r="AV38" i="9"/>
  <c r="AW38" i="9"/>
  <c r="AM38" i="9"/>
  <c r="AL38" i="9"/>
  <c r="AK38" i="9"/>
  <c r="AJ38" i="9"/>
  <c r="AI38" i="9"/>
  <c r="AN37" i="9"/>
  <c r="AO37" i="9"/>
  <c r="AP37" i="9"/>
  <c r="AQ37" i="9"/>
  <c r="AR37" i="9"/>
  <c r="AS37" i="9"/>
  <c r="AT37" i="9"/>
  <c r="AU37" i="9"/>
  <c r="AV37" i="9"/>
  <c r="AW37" i="9"/>
  <c r="AM37" i="9"/>
  <c r="AL37" i="9"/>
  <c r="AK37" i="9"/>
  <c r="AJ37" i="9"/>
  <c r="AI37" i="9"/>
  <c r="AN34" i="9"/>
  <c r="AO34" i="9"/>
  <c r="AP34" i="9"/>
  <c r="AQ34" i="9"/>
  <c r="AR34" i="9"/>
  <c r="AS34" i="9"/>
  <c r="AT34" i="9"/>
  <c r="AU34" i="9"/>
  <c r="AV34" i="9"/>
  <c r="AW34" i="9"/>
  <c r="AM34" i="9"/>
  <c r="AL34" i="9"/>
  <c r="AK34" i="9"/>
  <c r="AJ34" i="9"/>
  <c r="AI34" i="9"/>
  <c r="AN30" i="9"/>
  <c r="AO30" i="9"/>
  <c r="AP30" i="9"/>
  <c r="AQ30" i="9"/>
  <c r="AR30" i="9"/>
  <c r="AS30" i="9"/>
  <c r="AT30" i="9"/>
  <c r="AU30" i="9"/>
  <c r="AV30" i="9"/>
  <c r="AW30" i="9"/>
  <c r="AM30" i="9"/>
  <c r="AL30" i="9"/>
  <c r="AK30" i="9"/>
  <c r="AJ30" i="9"/>
  <c r="AI30" i="9"/>
  <c r="AN29" i="9"/>
  <c r="AO29" i="9"/>
  <c r="AP29" i="9"/>
  <c r="AQ29" i="9"/>
  <c r="AR29" i="9"/>
  <c r="AS29" i="9"/>
  <c r="AT29" i="9"/>
  <c r="AU29" i="9"/>
  <c r="AV29" i="9"/>
  <c r="AW29" i="9"/>
  <c r="AM29" i="9"/>
  <c r="AL29" i="9"/>
  <c r="AK29" i="9"/>
  <c r="AJ29" i="9"/>
  <c r="AI29" i="9"/>
  <c r="Q39" i="9"/>
  <c r="R39" i="9"/>
  <c r="S39" i="9"/>
  <c r="T39" i="9"/>
  <c r="U39" i="9"/>
  <c r="V39" i="9"/>
  <c r="W39" i="9"/>
  <c r="X39" i="9"/>
  <c r="Y39" i="9"/>
  <c r="Z39" i="9"/>
  <c r="P39" i="9"/>
  <c r="O39" i="9"/>
  <c r="N39" i="9"/>
  <c r="M39" i="9"/>
  <c r="L39" i="9"/>
  <c r="Q38" i="9"/>
  <c r="R38" i="9"/>
  <c r="S38" i="9"/>
  <c r="T38" i="9"/>
  <c r="U38" i="9"/>
  <c r="V38" i="9"/>
  <c r="W38" i="9"/>
  <c r="X38" i="9"/>
  <c r="Y38" i="9"/>
  <c r="Z38" i="9"/>
  <c r="P38" i="9"/>
  <c r="O38" i="9"/>
  <c r="N38" i="9"/>
  <c r="M38" i="9"/>
  <c r="L38" i="9"/>
  <c r="Q37" i="9"/>
  <c r="R37" i="9"/>
  <c r="S37" i="9"/>
  <c r="T37" i="9"/>
  <c r="U37" i="9"/>
  <c r="V37" i="9"/>
  <c r="W37" i="9"/>
  <c r="X37" i="9"/>
  <c r="Y37" i="9"/>
  <c r="Z37" i="9"/>
  <c r="P37" i="9"/>
  <c r="O37" i="9"/>
  <c r="N37" i="9"/>
  <c r="M37" i="9"/>
  <c r="L37" i="9"/>
  <c r="Q34" i="9"/>
  <c r="R34" i="9"/>
  <c r="S34" i="9"/>
  <c r="T34" i="9"/>
  <c r="U34" i="9"/>
  <c r="V34" i="9"/>
  <c r="W34" i="9"/>
  <c r="X34" i="9"/>
  <c r="Y34" i="9"/>
  <c r="Z34" i="9"/>
  <c r="P34" i="9"/>
  <c r="O34" i="9"/>
  <c r="N34" i="9"/>
  <c r="M34" i="9"/>
  <c r="L34" i="9"/>
  <c r="Q30" i="9"/>
  <c r="R30" i="9"/>
  <c r="S30" i="9"/>
  <c r="T30" i="9"/>
  <c r="U30" i="9"/>
  <c r="V30" i="9"/>
  <c r="W30" i="9"/>
  <c r="X30" i="9"/>
  <c r="Y30" i="9"/>
  <c r="Z30" i="9"/>
  <c r="P30" i="9"/>
  <c r="O30" i="9"/>
  <c r="N30" i="9"/>
  <c r="M30" i="9"/>
  <c r="L30" i="9"/>
  <c r="Q29" i="9"/>
  <c r="R29" i="9"/>
  <c r="S29" i="9"/>
  <c r="T29" i="9"/>
  <c r="U29" i="9"/>
  <c r="V29" i="9"/>
  <c r="W29" i="9"/>
  <c r="X29" i="9"/>
  <c r="Y29" i="9"/>
  <c r="Z29" i="9"/>
  <c r="P29" i="9"/>
  <c r="O29" i="9"/>
  <c r="N29" i="9"/>
  <c r="M29" i="9"/>
  <c r="L29" i="9"/>
  <c r="C39" i="9"/>
  <c r="D39" i="9"/>
  <c r="B39" i="9"/>
  <c r="C38" i="9"/>
  <c r="D38" i="9"/>
  <c r="B38" i="9"/>
  <c r="C37" i="9"/>
  <c r="D37" i="9"/>
  <c r="C34" i="9"/>
  <c r="D34" i="9"/>
  <c r="B34" i="9"/>
  <c r="C30" i="9"/>
  <c r="D30" i="9"/>
  <c r="B30" i="9"/>
  <c r="C29" i="9"/>
  <c r="D29" i="9"/>
  <c r="B37" i="9"/>
  <c r="B17" i="9"/>
  <c r="AN19" i="9"/>
  <c r="AO19" i="9"/>
  <c r="AP19" i="9"/>
  <c r="AQ19" i="9"/>
  <c r="AR19" i="9"/>
  <c r="AS19" i="9"/>
  <c r="AT19" i="9"/>
  <c r="AU19" i="9"/>
  <c r="AV19" i="9"/>
  <c r="AW19" i="9"/>
  <c r="AM19" i="9"/>
  <c r="AL19" i="9"/>
  <c r="AK19" i="9"/>
  <c r="AJ19" i="9"/>
  <c r="AI19" i="9"/>
  <c r="AN18" i="9"/>
  <c r="AO18" i="9"/>
  <c r="AP18" i="9"/>
  <c r="AQ18" i="9"/>
  <c r="AR18" i="9"/>
  <c r="AS18" i="9"/>
  <c r="AT18" i="9"/>
  <c r="AU18" i="9"/>
  <c r="AV18" i="9"/>
  <c r="AW18" i="9"/>
  <c r="AM18" i="9"/>
  <c r="AL18" i="9"/>
  <c r="AK18" i="9"/>
  <c r="AJ18" i="9"/>
  <c r="AI18" i="9"/>
  <c r="AN17" i="9"/>
  <c r="AO17" i="9"/>
  <c r="AP17" i="9"/>
  <c r="AQ17" i="9"/>
  <c r="AR17" i="9"/>
  <c r="AS17" i="9"/>
  <c r="AT17" i="9"/>
  <c r="AU17" i="9"/>
  <c r="AV17" i="9"/>
  <c r="AW17" i="9"/>
  <c r="AM17" i="9"/>
  <c r="AL17" i="9"/>
  <c r="AK17" i="9"/>
  <c r="AJ17" i="9"/>
  <c r="AI17" i="9"/>
  <c r="AN14" i="9"/>
  <c r="AO14" i="9"/>
  <c r="AP14" i="9"/>
  <c r="AQ14" i="9"/>
  <c r="AR14" i="9"/>
  <c r="AS14" i="9"/>
  <c r="AT14" i="9"/>
  <c r="AU14" i="9"/>
  <c r="AV14" i="9"/>
  <c r="AW14" i="9"/>
  <c r="AM14" i="9"/>
  <c r="AL14" i="9"/>
  <c r="AK14" i="9"/>
  <c r="AJ14" i="9"/>
  <c r="AI14" i="9"/>
  <c r="AN10" i="9"/>
  <c r="AO10" i="9"/>
  <c r="AP10" i="9"/>
  <c r="AQ10" i="9"/>
  <c r="AR10" i="9"/>
  <c r="AS10" i="9"/>
  <c r="AT10" i="9"/>
  <c r="AU10" i="9"/>
  <c r="AV10" i="9"/>
  <c r="AW10" i="9"/>
  <c r="AM10" i="9"/>
  <c r="AL10" i="9"/>
  <c r="AK10" i="9"/>
  <c r="AJ10" i="9"/>
  <c r="AI10" i="9"/>
  <c r="AN9" i="9"/>
  <c r="AO9" i="9"/>
  <c r="AP9" i="9"/>
  <c r="AQ9" i="9"/>
  <c r="AR9" i="9"/>
  <c r="AS9" i="9"/>
  <c r="AT9" i="9"/>
  <c r="AU9" i="9"/>
  <c r="AV9" i="9"/>
  <c r="AW9" i="9"/>
  <c r="AM9" i="9"/>
  <c r="AL9" i="9"/>
  <c r="AK9" i="9"/>
  <c r="AJ9" i="9"/>
  <c r="AI9" i="9"/>
  <c r="Q17" i="9"/>
  <c r="R17" i="9"/>
  <c r="S17" i="9"/>
  <c r="T17" i="9"/>
  <c r="U17" i="9"/>
  <c r="V17" i="9"/>
  <c r="W17" i="9"/>
  <c r="X17" i="9"/>
  <c r="Y17" i="9"/>
  <c r="Z17" i="9"/>
  <c r="P17" i="9"/>
  <c r="O17" i="9"/>
  <c r="N17" i="9"/>
  <c r="M17" i="9"/>
  <c r="M18" i="9"/>
  <c r="L17" i="9"/>
  <c r="Q19" i="9"/>
  <c r="R19" i="9"/>
  <c r="S19" i="9"/>
  <c r="T19" i="9"/>
  <c r="U19" i="9"/>
  <c r="V19" i="9"/>
  <c r="W19" i="9"/>
  <c r="X19" i="9"/>
  <c r="Y19" i="9"/>
  <c r="Z19" i="9"/>
  <c r="P19" i="9"/>
  <c r="O19" i="9"/>
  <c r="N19" i="9"/>
  <c r="M19" i="9"/>
  <c r="L19" i="9"/>
  <c r="Q18" i="9"/>
  <c r="R18" i="9"/>
  <c r="S18" i="9"/>
  <c r="T18" i="9"/>
  <c r="U18" i="9"/>
  <c r="V18" i="9"/>
  <c r="W18" i="9"/>
  <c r="X18" i="9"/>
  <c r="Y18" i="9"/>
  <c r="Z18" i="9"/>
  <c r="P18" i="9"/>
  <c r="O18" i="9"/>
  <c r="N18" i="9"/>
  <c r="L18" i="9"/>
  <c r="Q14" i="9"/>
  <c r="R14" i="9"/>
  <c r="S14" i="9"/>
  <c r="T14" i="9"/>
  <c r="U14" i="9"/>
  <c r="V14" i="9"/>
  <c r="W14" i="9"/>
  <c r="X14" i="9"/>
  <c r="Y14" i="9"/>
  <c r="Z14" i="9"/>
  <c r="P14" i="9"/>
  <c r="O14" i="9"/>
  <c r="N14" i="9"/>
  <c r="M14" i="9"/>
  <c r="L14" i="9"/>
  <c r="Q10" i="9"/>
  <c r="R10" i="9"/>
  <c r="S10" i="9"/>
  <c r="T10" i="9"/>
  <c r="U10" i="9"/>
  <c r="V10" i="9"/>
  <c r="W10" i="9"/>
  <c r="X10" i="9"/>
  <c r="Y10" i="9"/>
  <c r="Z10" i="9"/>
  <c r="P10" i="9"/>
  <c r="O10" i="9"/>
  <c r="N10" i="9"/>
  <c r="M10" i="9"/>
  <c r="L10" i="9"/>
  <c r="Z9" i="9"/>
  <c r="Y9" i="9"/>
  <c r="X9" i="9"/>
  <c r="W9" i="9"/>
  <c r="V9" i="9"/>
  <c r="U9" i="9"/>
  <c r="Q9" i="9"/>
  <c r="T9" i="9"/>
  <c r="S9" i="9"/>
  <c r="R9" i="9"/>
  <c r="P9" i="9"/>
  <c r="O9" i="9"/>
  <c r="N9" i="9"/>
  <c r="M9" i="9"/>
  <c r="L9" i="9"/>
  <c r="D19" i="9"/>
  <c r="D18" i="9"/>
  <c r="D17" i="9"/>
  <c r="D14" i="9"/>
  <c r="D10" i="9"/>
  <c r="D9" i="9"/>
  <c r="C19" i="9"/>
  <c r="C18" i="9"/>
  <c r="C17" i="9"/>
  <c r="C14" i="9"/>
  <c r="C10" i="9"/>
  <c r="C9" i="9"/>
  <c r="B19" i="9"/>
  <c r="B18" i="9"/>
  <c r="B14" i="9"/>
  <c r="B10" i="9"/>
  <c r="B9" i="9"/>
</calcChain>
</file>

<file path=xl/sharedStrings.xml><?xml version="1.0" encoding="utf-8"?>
<sst xmlns="http://schemas.openxmlformats.org/spreadsheetml/2006/main" count="922" uniqueCount="238">
  <si>
    <t>Acronym</t>
    <phoneticPr fontId="1" type="noConversion"/>
  </si>
  <si>
    <t>Illustrative Scrubber Costs</t>
    <phoneticPr fontId="1" type="noConversion"/>
  </si>
  <si>
    <t>Limestone Forced Oxidation Scrubber</t>
    <phoneticPr fontId="1" type="noConversion"/>
  </si>
  <si>
    <t>LSFO</t>
    <phoneticPr fontId="1" type="noConversion"/>
  </si>
  <si>
    <t>LSD</t>
    <phoneticPr fontId="1" type="noConversion"/>
  </si>
  <si>
    <t>DSI</t>
    <phoneticPr fontId="1" type="noConversion"/>
  </si>
  <si>
    <t>Lime Spray Dryer Scrubber</t>
    <phoneticPr fontId="1" type="noConversion"/>
  </si>
  <si>
    <t>Dry Sorbent Injection</t>
    <phoneticPr fontId="1" type="noConversion"/>
  </si>
  <si>
    <t>Variable O&amp;M (mills/kWh)</t>
    <phoneticPr fontId="1" type="noConversion"/>
  </si>
  <si>
    <t>Capacity(MW)</t>
    <phoneticPr fontId="1" type="noConversion"/>
  </si>
  <si>
    <t>Version</t>
    <phoneticPr fontId="1" type="noConversion"/>
  </si>
  <si>
    <r>
      <t>Illustrative Post Combustion Nox Control Costs for</t>
    </r>
    <r>
      <rPr>
        <sz val="11"/>
        <color rgb="FFFF0000"/>
        <rFont val="等线"/>
        <family val="3"/>
        <charset val="134"/>
        <scheme val="minor"/>
      </rPr>
      <t xml:space="preserve"> Coal Plantd</t>
    </r>
    <phoneticPr fontId="1" type="noConversion"/>
  </si>
  <si>
    <t>SC</t>
    <phoneticPr fontId="1" type="noConversion"/>
  </si>
  <si>
    <t>PCNOxC</t>
    <phoneticPr fontId="1" type="noConversion"/>
  </si>
  <si>
    <t>PCNOxOG</t>
    <phoneticPr fontId="1" type="noConversion"/>
  </si>
  <si>
    <t>Table Title</t>
    <phoneticPr fontId="1" type="noConversion"/>
  </si>
  <si>
    <t>Capital Cost ($/kW)</t>
    <phoneticPr fontId="1" type="noConversion"/>
  </si>
  <si>
    <t>Fixed O&amp;M ($/Kw-yr)</t>
    <phoneticPr fontId="1" type="noConversion"/>
  </si>
  <si>
    <t>SCR</t>
    <phoneticPr fontId="1" type="noConversion"/>
  </si>
  <si>
    <t>Heat Rate (Btu/kWh)</t>
    <phoneticPr fontId="1" type="noConversion"/>
  </si>
  <si>
    <t>Emission Control</t>
    <phoneticPr fontId="1" type="noConversion"/>
  </si>
  <si>
    <r>
      <t xml:space="preserve">Post Combustion Nox Control Costs for </t>
    </r>
    <r>
      <rPr>
        <sz val="11"/>
        <color rgb="FFFF0000"/>
        <rFont val="等线"/>
        <family val="3"/>
        <charset val="134"/>
        <scheme val="minor"/>
      </rPr>
      <t>Oil/Gas Steam</t>
    </r>
    <phoneticPr fontId="1" type="noConversion"/>
  </si>
  <si>
    <t>ACI</t>
    <phoneticPr fontId="1" type="noConversion"/>
  </si>
  <si>
    <t>Illustrative Activated Carbon Injection Costs</t>
    <phoneticPr fontId="1" type="noConversion"/>
  </si>
  <si>
    <t>Illustrative Dry Sorbent Injection Costs</t>
    <phoneticPr fontId="1" type="noConversion"/>
  </si>
  <si>
    <t>Illustrative Particulate Controls Costs</t>
    <phoneticPr fontId="1" type="noConversion"/>
  </si>
  <si>
    <t>ParC</t>
    <phoneticPr fontId="1" type="noConversion"/>
  </si>
  <si>
    <t>ACI System with an Existing ESP ACI with a Sorbent Injection Rate of 5 lbs/million acfm assuming Bituminous Coal</t>
    <phoneticPr fontId="1" type="noConversion"/>
  </si>
  <si>
    <t>ACI System with an Additional Baghouse ACI + Full Baghouse with a Sorbent Injection Rate of 2 lbs/million acfm Assuming Bituminous Coal</t>
    <phoneticPr fontId="1" type="noConversion"/>
  </si>
  <si>
    <t>ACI System with an Existing Baghouse ACI with a Sorbent Injection Rate of 2 lbs/million acfm Assuming Bituminous Coal</t>
    <phoneticPr fontId="1" type="noConversion"/>
  </si>
  <si>
    <t>Selective Catalytic Reduction System</t>
    <phoneticPr fontId="1" type="noConversion"/>
  </si>
  <si>
    <t>Selective Non-Catalytic Reduction System</t>
    <phoneticPr fontId="1" type="noConversion"/>
  </si>
  <si>
    <t>SNCR</t>
    <phoneticPr fontId="1" type="noConversion"/>
  </si>
  <si>
    <t>Activated Carbon Injection System</t>
    <phoneticPr fontId="1" type="noConversion"/>
  </si>
  <si>
    <t>Bituminous</t>
    <phoneticPr fontId="1" type="noConversion"/>
  </si>
  <si>
    <t>Emission Control Technologies update</t>
    <phoneticPr fontId="1" type="noConversion"/>
  </si>
  <si>
    <t>Pipeline lateral costs for coal-togas-retrofits and natural gas co-firing retrofits are updated</t>
    <phoneticPr fontId="1" type="noConversion"/>
  </si>
  <si>
    <t>SCR MIN:&gt;100MW MAX:NONE Assuming Natural Gas Nox rate:0.5 lb/MMBtu SO2 rate:2.0 lb/MMBtu</t>
    <phoneticPr fontId="1" type="noConversion"/>
  </si>
  <si>
    <t>SCR  MIN:&gt;25MW MAX:NONE Assuming Natural Gas Nox rate:0.3 lb/MMBtu</t>
    <phoneticPr fontId="1" type="noConversion"/>
  </si>
  <si>
    <t>SCR  MIN:&gt;25MW MAX:NONE Assuming Oil Nox rate:0.3 lb/MMBtu</t>
    <phoneticPr fontId="1" type="noConversion"/>
  </si>
  <si>
    <t>Platform 2023 Using IPM (2022$)</t>
    <phoneticPr fontId="1" type="noConversion"/>
  </si>
  <si>
    <t>Platform v6 - Post-IRA 2022 (2019$)</t>
    <phoneticPr fontId="1" type="noConversion"/>
  </si>
  <si>
    <t>DSI assuming Bituminous Coal</t>
    <phoneticPr fontId="1" type="noConversion"/>
  </si>
  <si>
    <t>Cost and performance assumptions for SCR controls are updated</t>
    <phoneticPr fontId="1" type="noConversion"/>
  </si>
  <si>
    <t>Pipeline lateral costs for coal-to-gas-retrofits are updated</t>
    <phoneticPr fontId="1" type="noConversion"/>
  </si>
  <si>
    <t>LSFO MINCutoff&gt;25MW MAXCutoff:NONE</t>
    <phoneticPr fontId="1" type="noConversion"/>
  </si>
  <si>
    <t xml:space="preserve">LSD MINCutoff&gt;25MW MAXCutoff:NONE </t>
    <phoneticPr fontId="1" type="noConversion"/>
  </si>
  <si>
    <t>Platform v6 - Pre-IRA 2022 (2019$)</t>
    <phoneticPr fontId="1" type="noConversion"/>
  </si>
  <si>
    <t>SCR MINCutoff&gt;100MW MAXCutoff:NONE Assuming Bituminous Coal Nox rate:0.5 lb/MMBtu SO2 rate: 2.0 lb/MMBtu</t>
    <phoneticPr fontId="1" type="noConversion"/>
  </si>
  <si>
    <t>SNCR - Tangential, 15% Removal Efficiency MINCutoff&gt;400MW MAXCutoff:NONE Assuming Bituminous Coal Nox rate:0.5 lb/MMBtu SO2 rate: 2.0 lb/MMBtu</t>
    <phoneticPr fontId="1" type="noConversion"/>
  </si>
  <si>
    <t>SNCR - Tangential, 20% Removal Efficiency MINCutoff&gt;200MW MAXCutoff&gt;400MW Assuming Bituminous Coal Nox rate:0.5 lb/MMBtu SO2 rate: 2.0 lb/MMBtu</t>
    <phoneticPr fontId="1" type="noConversion"/>
  </si>
  <si>
    <t>SNCR - Tangential, 25% Removal Efficiency  MINCutoff&gt;25MW MAXCutoff&gt;200MW Assuming Bituminous Coal Nox rate:0.5 lb/MMBtu SO2 rate: 2.0 lb/MMBtu</t>
    <phoneticPr fontId="1" type="noConversion"/>
  </si>
  <si>
    <t>SNCR - Fluidlized Bed MINCutoff&gt;25MW MAXCutoff:NONE Assuming Bituminous Coal Nox rate:0.5 lb/MMBtu SO2 rate: 2.0 lb/MMBtu</t>
    <phoneticPr fontId="1" type="noConversion"/>
  </si>
  <si>
    <t>SCR MINCutoff&gt;25MW MAXCutoff:NONE</t>
    <phoneticPr fontId="1" type="noConversion"/>
  </si>
  <si>
    <t>SNCR - Tangential, 25% Removal Efficiency  MINCutoff&gt;25MW MAXCutoff:NONE</t>
    <phoneticPr fontId="1" type="noConversion"/>
  </si>
  <si>
    <t>SNCR - Tangential, 20% Removal Efficiency MINCutoff&gt;25MW MAXCutoff:NONE</t>
    <phoneticPr fontId="1" type="noConversion"/>
  </si>
  <si>
    <t>SNCR - Tangential, 15% Removal Efficiency MINCutoff&gt;25MW MAXCutoff:NONE</t>
    <phoneticPr fontId="1" type="noConversion"/>
  </si>
  <si>
    <t>SNCR - Fluidlized Bed  MINCutoff&gt;25MW MAXCutoff:NONE</t>
    <phoneticPr fontId="1" type="noConversion"/>
  </si>
  <si>
    <t>Updated cost and performance assumptions for SCR,SNCR,and CCS controls</t>
    <phoneticPr fontId="1" type="noConversion"/>
  </si>
  <si>
    <t>Platform v6 - Summer 2021 (2019$)</t>
    <phoneticPr fontId="1" type="noConversion"/>
  </si>
  <si>
    <t>SCR  MIN:&gt;25MW MAX:NONE</t>
    <phoneticPr fontId="1" type="noConversion"/>
  </si>
  <si>
    <t>Capital ($/kW)</t>
    <phoneticPr fontId="1" type="noConversion"/>
  </si>
  <si>
    <t>Percent Removal</t>
    <phoneticPr fontId="1" type="noConversion"/>
  </si>
  <si>
    <t>Notes:</t>
    <phoneticPr fontId="1" type="noConversion"/>
  </si>
  <si>
    <t>The "Coefficients" in the table above are multiplied by the terms below to determine costs. "MW" in the terms below is the unit's capacity in megawatts.</t>
    <phoneticPr fontId="1" type="noConversion"/>
  </si>
  <si>
    <t>SCR Cost Equations:</t>
    <phoneticPr fontId="1" type="noConversion"/>
  </si>
  <si>
    <t>SCR Capital Cost and Fixed O&amp;M: (200/MW)^0.35</t>
    <phoneticPr fontId="1" type="noConversion"/>
  </si>
  <si>
    <t>The scaling factors shown above apply up to 500 MW. The cost obtained for a 500 MW unit applies for units larger than 500 MW.</t>
    <phoneticPr fontId="1" type="noConversion"/>
  </si>
  <si>
    <t>Example for 275 MW unit:</t>
    <phoneticPr fontId="1" type="noConversion"/>
  </si>
  <si>
    <t>SCR Capital Cost ($/kW) = 91.76*(200/275)^0.35 = 82.09 ($/kW)</t>
    <phoneticPr fontId="1" type="noConversion"/>
  </si>
  <si>
    <t>SCR VOM Cost ($/MWh) = 0.147  ($/MWh)</t>
    <phoneticPr fontId="1" type="noConversion"/>
  </si>
  <si>
    <t>SCR FOM Cost ($/kW-yr) = 1.33*(200/275)^0.35 = 1.19 ($/kW-yr)</t>
    <phoneticPr fontId="1" type="noConversion"/>
  </si>
  <si>
    <t>Fixed O&amp;M ($/kW-yr)</t>
    <phoneticPr fontId="1" type="noConversion"/>
  </si>
  <si>
    <t>Fixed O&amp;M ($/kW-yr)</t>
    <phoneticPr fontId="1" type="noConversion"/>
  </si>
  <si>
    <t>Variable O&amp;M ($/MWh)</t>
    <phoneticPr fontId="1" type="noConversion"/>
  </si>
  <si>
    <t>Updated cost and performance assumptions for SCR,SNCR controls to reflect current prices of urea</t>
    <phoneticPr fontId="1" type="noConversion"/>
  </si>
  <si>
    <t>Complete update of cost and performance assumptions for SO2, NOx, Hg, HCl and CO2 emission controls based on engineering studies by Sargent &amp; Lundy</t>
    <phoneticPr fontId="1" type="noConversion"/>
  </si>
  <si>
    <t>Inclusion of cost and performance assumptions for coal-to-gas conversion and capability to model heat rate improvement technologies</t>
    <phoneticPr fontId="1" type="noConversion"/>
  </si>
  <si>
    <t>No Updates on Emission Control Technologies</t>
    <phoneticPr fontId="1" type="noConversion"/>
  </si>
  <si>
    <t>Platform v6 - November 2018 (2016$)</t>
    <phoneticPr fontId="1" type="noConversion"/>
  </si>
  <si>
    <t>LSFO MINCutoff&gt;100MW MAXCutoff:NONE Assuming 3 lb/MMBtu SO2 Content Bituminous Coal</t>
    <phoneticPr fontId="1" type="noConversion"/>
  </si>
  <si>
    <t>LSFO MINCutoff&gt;25MW MAXCutoff:NONE Assuming 3 lb/MMBtu SO2 Content Bituminous Coal</t>
    <phoneticPr fontId="1" type="noConversion"/>
  </si>
  <si>
    <t>LSD MINCutoff&gt;100MW MAXCutoff:NONE Assuming 2 lb/MMBtu SO2 Content Bituminous Coal</t>
    <phoneticPr fontId="1" type="noConversion"/>
  </si>
  <si>
    <t>LSD MINCutoff&gt;25MW MAXCutoff:NONE Assuming 2 lb/MMBtu SO2 Content Bituminous Coal</t>
    <phoneticPr fontId="1" type="noConversion"/>
  </si>
  <si>
    <t>SCR Capital Cost ($/kW) = 86.38*(200/275)^0.35 = 77.27 ($/kW)</t>
    <phoneticPr fontId="1" type="noConversion"/>
  </si>
  <si>
    <t>SCR FOM Cost ($/kW-yr) = 1.25*(200/275)^0.35 = 1.12 ($/kW-yr)</t>
    <phoneticPr fontId="1" type="noConversion"/>
  </si>
  <si>
    <t>SCR VOM Cost ($/MWh) = 0.14  ($/MWh)</t>
    <phoneticPr fontId="1" type="noConversion"/>
  </si>
  <si>
    <t>Platform v6 - May 2018 (2016$)</t>
    <phoneticPr fontId="1" type="noConversion"/>
  </si>
  <si>
    <t>SCR VOM Cost ($/MWh) = 0.138  ($/MWh)</t>
    <phoneticPr fontId="1" type="noConversion"/>
  </si>
  <si>
    <t>Added description of CO2 From FGD and DSI Systems</t>
    <phoneticPr fontId="1" type="noConversion"/>
  </si>
  <si>
    <t xml:space="preserve">Post-Combustion NOX Control Operation and NOX Rate Updates to Reflect 2015
Behavior at Select Units </t>
    <phoneticPr fontId="1" type="noConversion"/>
  </si>
  <si>
    <t>Retrofit updates to reflect 2014 behavior in 27 units</t>
    <phoneticPr fontId="1" type="noConversion"/>
  </si>
  <si>
    <t>Updated cost and performance assumptions for coal-to-gas and retrofit options</t>
    <phoneticPr fontId="1" type="noConversion"/>
  </si>
  <si>
    <t>Platform v.5.13 (2011$)</t>
    <phoneticPr fontId="1" type="noConversion"/>
  </si>
  <si>
    <t xml:space="preserve">LSFO </t>
    <phoneticPr fontId="1" type="noConversion"/>
  </si>
  <si>
    <t xml:space="preserve">LSD </t>
    <phoneticPr fontId="1" type="noConversion"/>
  </si>
  <si>
    <t xml:space="preserve">SCR </t>
    <phoneticPr fontId="1" type="noConversion"/>
  </si>
  <si>
    <t>SNCR - Tangential</t>
    <phoneticPr fontId="1" type="noConversion"/>
  </si>
  <si>
    <t xml:space="preserve">SNCR - Fluidlized Bed  </t>
    <phoneticPr fontId="1" type="noConversion"/>
  </si>
  <si>
    <t>SCR Capital Cost ($/kW) = 80*(200/275)^0.35 = 71.64 ($/kW)</t>
    <phoneticPr fontId="1" type="noConversion"/>
  </si>
  <si>
    <t>SCR FOM Cost ($/kW-yr) = 1.16*(200/275)^0.35 = 1.04 ($/kW-yr)</t>
    <phoneticPr fontId="1" type="noConversion"/>
  </si>
  <si>
    <t>SCR VOM Cost ($/MWh) = 0.13  ($/MWh)</t>
    <phoneticPr fontId="1" type="noConversion"/>
  </si>
  <si>
    <t>Complete update of cost and performance assumptions for SO2 and NOx emission controls based on engineering studies by Sargent and Lundy</t>
    <phoneticPr fontId="1" type="noConversion"/>
  </si>
  <si>
    <t>Inclusion of cost and performance assumptions for SO2 and NOx emission controls for units with capacities ranging from 25-100MW</t>
    <phoneticPr fontId="1" type="noConversion"/>
  </si>
  <si>
    <t xml:space="preserve">Updated cost and performance assumptions for biomass co-firing by coal units </t>
    <phoneticPr fontId="1" type="noConversion"/>
  </si>
  <si>
    <t>Platform v.4.10 (2007$)</t>
    <phoneticPr fontId="1" type="noConversion"/>
  </si>
  <si>
    <t>SCR MINCutoff&gt;25MW MAXCutoff:NONE Assuming Bituminous Coal Nox rate:0.5 lb/MMBtu SO2 rate: 2.0 lb/MMBtu</t>
    <phoneticPr fontId="1" type="noConversion"/>
  </si>
  <si>
    <t>SCR Capital Cost ($/kW) = 75*(200/275)^0.35 = 67 ($/kW)</t>
    <phoneticPr fontId="1" type="noConversion"/>
  </si>
  <si>
    <t>SCR FOM Cost ($/kW-yr) = 1.08*(200/275)^0.35 = 0.97 ($/kW-yr)</t>
    <phoneticPr fontId="1" type="noConversion"/>
  </si>
  <si>
    <t>SCR VOM Cost ($/MWh) = 0.12  ($/MWh)</t>
    <phoneticPr fontId="1" type="noConversion"/>
  </si>
  <si>
    <t>Standard Activated Carbon Injection System</t>
    <phoneticPr fontId="1" type="noConversion"/>
  </si>
  <si>
    <t>SPAC-ACI</t>
    <phoneticPr fontId="1" type="noConversion"/>
  </si>
  <si>
    <t>Modified Activated Carbon Injection System</t>
    <phoneticPr fontId="1" type="noConversion"/>
  </si>
  <si>
    <t>MPAC-ACI</t>
    <phoneticPr fontId="1" type="noConversion"/>
  </si>
  <si>
    <t>NOx Combustion Controls</t>
    <phoneticPr fontId="1" type="noConversion"/>
  </si>
  <si>
    <t>NOxCC</t>
    <phoneticPr fontId="1" type="noConversion"/>
  </si>
  <si>
    <t>Platform v.4.10 (2007$)</t>
    <phoneticPr fontId="1" type="noConversion"/>
  </si>
  <si>
    <t>MPAC_Baghouse MINCutoff&gt;25MW MAXCutoff:NONE assuming Bituminous Coal</t>
    <phoneticPr fontId="1" type="noConversion"/>
  </si>
  <si>
    <t>Capacity (MW)</t>
    <phoneticPr fontId="1" type="noConversion"/>
  </si>
  <si>
    <t>Capital Cost ($/kW)</t>
    <phoneticPr fontId="1" type="noConversion"/>
  </si>
  <si>
    <t>Fixed O&amp;M ($/Kw-yr)</t>
    <phoneticPr fontId="1" type="noConversion"/>
  </si>
  <si>
    <t>Variable O&amp;M (mills/kWh)</t>
    <phoneticPr fontId="1" type="noConversion"/>
  </si>
  <si>
    <t>MPAC_CESP MINCutoff&gt;25MW MAXCutoff:NONE assuming Bituminous Coal</t>
    <phoneticPr fontId="1" type="noConversion"/>
  </si>
  <si>
    <t>ESP</t>
    <phoneticPr fontId="1" type="noConversion"/>
  </si>
  <si>
    <t>Electro Static Precipitator - Hot Side</t>
    <phoneticPr fontId="1" type="noConversion"/>
  </si>
  <si>
    <t>HESP</t>
    <phoneticPr fontId="1" type="noConversion"/>
  </si>
  <si>
    <t>Cold side electrostatic precipitator</t>
    <phoneticPr fontId="1" type="noConversion"/>
  </si>
  <si>
    <t>CS-ESP</t>
    <phoneticPr fontId="1" type="noConversion"/>
  </si>
  <si>
    <t xml:space="preserve">In the MPAC system, a small amount of bromine is chemically bonded to the powdered carbon which is then injected into the flue gas stream either upstream of both the particulate control device (ESP or fabric filter) and the air pre-heater (APH), between the APH and the particulate control device, or downstream of both the pre-existing APH and particulate control devices but ahead of a new dedicated pulsed-jet fabric filter. (The latter is known as the TOXECONTM approach, an air pollution control process patented by EPRI.) </t>
    <phoneticPr fontId="1" type="noConversion"/>
  </si>
  <si>
    <t>SPAC_Baghouse MINCutoff&gt;25MW MAXCutoff:NONE assuming Bituminous Coal</t>
    <phoneticPr fontId="1" type="noConversion"/>
  </si>
  <si>
    <t>SPAC_ESP MINCutoff&gt;25MW MAXCutoff:NONE assuming Bituminous Coal</t>
    <phoneticPr fontId="1" type="noConversion"/>
  </si>
  <si>
    <t>SPAC_ESP+Toxecon MINCutoff&gt;25MW MAXCutoff:NONE assuming Bituminous Coal</t>
    <phoneticPr fontId="1" type="noConversion"/>
  </si>
  <si>
    <t>Platform v.4.10 (2010.09)</t>
    <phoneticPr fontId="1" type="noConversion"/>
  </si>
  <si>
    <t>Platform v.5.13 (2013.11)</t>
    <phoneticPr fontId="1" type="noConversion"/>
  </si>
  <si>
    <t>Platform v.5.14 (No Cost update involved) (2015.03)</t>
    <phoneticPr fontId="1" type="noConversion"/>
  </si>
  <si>
    <t>Complete update of cost and performance assumptions for SO2, NOx, Hg and HCl emission controls based on engineering studies by Sargent and Lundy</t>
    <phoneticPr fontId="1" type="noConversion"/>
  </si>
  <si>
    <t>Platform v.5.15 (No Cost update involved) (2015.08)</t>
    <phoneticPr fontId="1" type="noConversion"/>
  </si>
  <si>
    <t>Platform v.5.16 (No Cost update involved) (2016.12)</t>
    <phoneticPr fontId="1" type="noConversion"/>
  </si>
  <si>
    <t>Platform v6 - May 2018 (2018.05)</t>
    <phoneticPr fontId="1" type="noConversion"/>
  </si>
  <si>
    <t>Platform v6 - November 2018 (2019.03)</t>
    <phoneticPr fontId="1" type="noConversion"/>
  </si>
  <si>
    <t>Platform v6 - May 2019 (2019.07)</t>
    <phoneticPr fontId="1" type="noConversion"/>
  </si>
  <si>
    <t>Platform v6 - January 2020 (2020.02)</t>
    <phoneticPr fontId="1" type="noConversion"/>
  </si>
  <si>
    <t>Platform v6 - Summer 2021 (2021.09)</t>
    <phoneticPr fontId="1" type="noConversion"/>
  </si>
  <si>
    <t xml:space="preserve"> Platform v6 - Pre-IRA 2022 (2023.02)</t>
    <phoneticPr fontId="1" type="noConversion"/>
  </si>
  <si>
    <t>Platform v6 - Post-IRA 2022 (2023.04)</t>
    <phoneticPr fontId="1" type="noConversion"/>
  </si>
  <si>
    <t>Platform 2023 Using IPM (2024.04)</t>
    <phoneticPr fontId="1" type="noConversion"/>
  </si>
  <si>
    <t>Platform v.3.0 (2006)</t>
    <phoneticPr fontId="1" type="noConversion"/>
  </si>
  <si>
    <t>Platform v.3.0 (2004$)</t>
    <phoneticPr fontId="1" type="noConversion"/>
  </si>
  <si>
    <t>just for Platform v.5.13</t>
    <phoneticPr fontId="1" type="noConversion"/>
  </si>
  <si>
    <t>LSFO MINCutoff&gt;100MW MAXCutoff:NONE Assuming 5.0 lb/MMBtu SO2 Coal</t>
    <phoneticPr fontId="1" type="noConversion"/>
  </si>
  <si>
    <t>LSD MINCutoff&gt;100MW MAXCutoff:NONE Assuming 3.0 lb/MMBtu SO2 Coal</t>
    <phoneticPr fontId="1" type="noConversion"/>
  </si>
  <si>
    <t>Platform v.3.0 (2004$)</t>
    <phoneticPr fontId="1" type="noConversion"/>
  </si>
  <si>
    <t>Electro Static Precipitator - Cold Side</t>
    <phoneticPr fontId="1" type="noConversion"/>
  </si>
  <si>
    <t>Electro Static Precipitator - Other</t>
    <phoneticPr fontId="1" type="noConversion"/>
  </si>
  <si>
    <t>ESP/O</t>
    <phoneticPr fontId="1" type="noConversion"/>
  </si>
  <si>
    <t>Fabric Filter</t>
    <phoneticPr fontId="1" type="noConversion"/>
  </si>
  <si>
    <t>FF</t>
    <phoneticPr fontId="1" type="noConversion"/>
  </si>
  <si>
    <t>Flue Gas Desulfurization - Wet</t>
    <phoneticPr fontId="1" type="noConversion"/>
  </si>
  <si>
    <t>FGD</t>
    <phoneticPr fontId="1" type="noConversion"/>
  </si>
  <si>
    <t>Flue Gas Desulfurization - Dry</t>
    <phoneticPr fontId="1" type="noConversion"/>
  </si>
  <si>
    <t>DS</t>
    <phoneticPr fontId="1" type="noConversion"/>
  </si>
  <si>
    <t>Particulate Matter Scrubber</t>
  </si>
  <si>
    <t>PMSCRUB</t>
    <phoneticPr fontId="1" type="noConversion"/>
  </si>
  <si>
    <t>Platform v.3.0 (2004$)</t>
    <phoneticPr fontId="1" type="noConversion"/>
  </si>
  <si>
    <t>Year</t>
    <phoneticPr fontId="1" type="noConversion"/>
  </si>
  <si>
    <t>Gross domestic product</t>
    <phoneticPr fontId="1" type="noConversion"/>
  </si>
  <si>
    <t>2004$</t>
    <phoneticPr fontId="1" type="noConversion"/>
  </si>
  <si>
    <t>LSFO CAP</t>
    <phoneticPr fontId="1" type="noConversion"/>
  </si>
  <si>
    <t>9000-100</t>
    <phoneticPr fontId="1" type="noConversion"/>
  </si>
  <si>
    <t>9000-300</t>
    <phoneticPr fontId="1" type="noConversion"/>
  </si>
  <si>
    <t>9000-500</t>
    <phoneticPr fontId="1" type="noConversion"/>
  </si>
  <si>
    <t>9000-1000</t>
    <phoneticPr fontId="1" type="noConversion"/>
  </si>
  <si>
    <t>9000-700</t>
    <phoneticPr fontId="1" type="noConversion"/>
  </si>
  <si>
    <t>10000-100</t>
    <phoneticPr fontId="1" type="noConversion"/>
  </si>
  <si>
    <t>10000-300</t>
    <phoneticPr fontId="1" type="noConversion"/>
  </si>
  <si>
    <t>10000-500</t>
    <phoneticPr fontId="1" type="noConversion"/>
  </si>
  <si>
    <t>10000-700</t>
    <phoneticPr fontId="1" type="noConversion"/>
  </si>
  <si>
    <t>10000-1000</t>
    <phoneticPr fontId="1" type="noConversion"/>
  </si>
  <si>
    <t>11000-100</t>
    <phoneticPr fontId="1" type="noConversion"/>
  </si>
  <si>
    <t>11000-300</t>
    <phoneticPr fontId="1" type="noConversion"/>
  </si>
  <si>
    <t>11000-500</t>
    <phoneticPr fontId="1" type="noConversion"/>
  </si>
  <si>
    <t>11000-700</t>
    <phoneticPr fontId="1" type="noConversion"/>
  </si>
  <si>
    <t>11000-1000</t>
    <phoneticPr fontId="1" type="noConversion"/>
  </si>
  <si>
    <t>LSFO FOM</t>
    <phoneticPr fontId="1" type="noConversion"/>
  </si>
  <si>
    <t>LSFO VOM</t>
    <phoneticPr fontId="1" type="noConversion"/>
  </si>
  <si>
    <t>LSD VOM</t>
    <phoneticPr fontId="1" type="noConversion"/>
  </si>
  <si>
    <t>LSD CAP</t>
    <phoneticPr fontId="1" type="noConversion"/>
  </si>
  <si>
    <t>LSD FOM</t>
    <phoneticPr fontId="1" type="noConversion"/>
  </si>
  <si>
    <t>LNB without OFA</t>
  </si>
  <si>
    <t>LNB without OFA</t>
    <phoneticPr fontId="1" type="noConversion"/>
  </si>
  <si>
    <t>CAP</t>
    <phoneticPr fontId="1" type="noConversion"/>
  </si>
  <si>
    <t>FOM</t>
    <phoneticPr fontId="1" type="noConversion"/>
  </si>
  <si>
    <t>VOM</t>
    <phoneticPr fontId="1" type="noConversion"/>
  </si>
  <si>
    <t>Low NOx Burner without Overfire Air</t>
    <phoneticPr fontId="1" type="noConversion"/>
  </si>
  <si>
    <t>LNB with OFA</t>
    <phoneticPr fontId="1" type="noConversion"/>
  </si>
  <si>
    <t>Low NOx Burner with Overfire Air</t>
    <phoneticPr fontId="1" type="noConversion"/>
  </si>
  <si>
    <t>LNC2</t>
  </si>
  <si>
    <t>LNC2</t>
    <phoneticPr fontId="1" type="noConversion"/>
  </si>
  <si>
    <t>Low NOx Coal-and-Air Nozzles with Close-Coupled Overfire Air</t>
    <phoneticPr fontId="1" type="noConversion"/>
  </si>
  <si>
    <t>LNC1</t>
    <phoneticPr fontId="1" type="noConversion"/>
  </si>
  <si>
    <t>LNC3</t>
  </si>
  <si>
    <t>LNC3</t>
    <phoneticPr fontId="1" type="noConversion"/>
  </si>
  <si>
    <t>Low NOx Coal-and-Air Nozzles with Separated Overfire Air</t>
    <phoneticPr fontId="1" type="noConversion"/>
  </si>
  <si>
    <t>Low NOx Coal-and-Air Nozzles with Close-Coupled and Separated Overfire Air</t>
    <phoneticPr fontId="1" type="noConversion"/>
  </si>
  <si>
    <t>NOx Combustion Control</t>
    <phoneticPr fontId="1" type="noConversion"/>
  </si>
  <si>
    <t>SCR for coal VOM</t>
    <phoneticPr fontId="1" type="noConversion"/>
  </si>
  <si>
    <t>SCR for coal CAP</t>
    <phoneticPr fontId="1" type="noConversion"/>
  </si>
  <si>
    <t>SCR for coal FOM</t>
    <phoneticPr fontId="1" type="noConversion"/>
  </si>
  <si>
    <t>SNCR - Non-FBC MINCutoff&gt;25MW MAXCutoff&lt;200MW Assuming Bituminous Coal Nox rate:0.5 lb/MMBtu SO2 rate: 2.0 lb/MMBtu</t>
    <phoneticPr fontId="1" type="noConversion"/>
  </si>
  <si>
    <t>SNCR-Tangential 25% Removal Efficiency for coal VOM</t>
    <phoneticPr fontId="1" type="noConversion"/>
  </si>
  <si>
    <t>SNCR-Tangential 25% Removal Efficiency for coal CAP</t>
    <phoneticPr fontId="1" type="noConversion"/>
  </si>
  <si>
    <t>SNCR-Tangential 20% Removal Efficiency for coal VOM</t>
    <phoneticPr fontId="1" type="noConversion"/>
  </si>
  <si>
    <t>SNCR-Tangential 15% Removal Efficiency for coal VOM</t>
    <phoneticPr fontId="1" type="noConversion"/>
  </si>
  <si>
    <t>SNCR-Tangential 15% Removal Efficiency for coal CAP</t>
    <phoneticPr fontId="1" type="noConversion"/>
  </si>
  <si>
    <t>SNCR-Tangential 25% Removal Efficiency for coal FOM</t>
    <phoneticPr fontId="1" type="noConversion"/>
  </si>
  <si>
    <t>SNCR-Tangential 15% Removal Efficiency for coal FOM</t>
    <phoneticPr fontId="1" type="noConversion"/>
  </si>
  <si>
    <t>SNCR-Tangential 20% Removal Efficiency for coal FOM</t>
    <phoneticPr fontId="1" type="noConversion"/>
  </si>
  <si>
    <t>SNCR - Fluidlized Bed for coal VOM</t>
    <phoneticPr fontId="1" type="noConversion"/>
  </si>
  <si>
    <t>A</t>
    <phoneticPr fontId="1" type="noConversion"/>
  </si>
  <si>
    <t>SNCR - Fluidlized Bed for coal CAP</t>
    <phoneticPr fontId="1" type="noConversion"/>
  </si>
  <si>
    <t>SNCR - Fluidlized Bed for coal FOM</t>
    <phoneticPr fontId="1" type="noConversion"/>
  </si>
  <si>
    <t>SCR for oil/gas steam VOM</t>
    <phoneticPr fontId="1" type="noConversion"/>
  </si>
  <si>
    <t>SCR for oil/gas steam CAP</t>
    <phoneticPr fontId="1" type="noConversion"/>
  </si>
  <si>
    <t>SCR for oil/gas steam FOM</t>
    <phoneticPr fontId="1" type="noConversion"/>
  </si>
  <si>
    <t>ACI CAP</t>
    <phoneticPr fontId="1" type="noConversion"/>
  </si>
  <si>
    <t>ACI FOM</t>
    <phoneticPr fontId="1" type="noConversion"/>
  </si>
  <si>
    <t>ACI with an Existing ESP VOM</t>
    <phoneticPr fontId="1" type="noConversion"/>
  </si>
  <si>
    <t>ACI with an Existing Baghouse VOM</t>
    <phoneticPr fontId="1" type="noConversion"/>
  </si>
  <si>
    <t>ACI with an Additional Baghouse ACI + Full Baghouse VOM</t>
    <phoneticPr fontId="1" type="noConversion"/>
  </si>
  <si>
    <t>DSI VOM</t>
    <phoneticPr fontId="1" type="noConversion"/>
  </si>
  <si>
    <t>Bituminous VOM</t>
    <phoneticPr fontId="1" type="noConversion"/>
  </si>
  <si>
    <t>DSI CAP</t>
    <phoneticPr fontId="1" type="noConversion"/>
  </si>
  <si>
    <t>Bituminous CAP</t>
    <phoneticPr fontId="1" type="noConversion"/>
  </si>
  <si>
    <t>DSI FOM</t>
    <phoneticPr fontId="1" type="noConversion"/>
  </si>
  <si>
    <t>The Gross Domestic Product (GDP): Implicit Price Deflator, issued by the U.S. Department of Commerce, Bureau of Economic Analysis.</t>
    <phoneticPr fontId="1" type="noConversion"/>
  </si>
  <si>
    <t>GDP data is from the website: https://apps.bea.gov/iTable/?reqid=19&amp;step=3&amp;isuri=1&amp;1921=survey&amp;1903=13&amp;_gl=1*uoqysr*_ga*MjA0NDc1ODc0Ni4xNzIxNDAzMTE1*_ga_J4698JNNFT*MTcyMTQwMzExNC4xLjEuMTcyMTQwMzYwMS4zNC4wLjA.#eyJhcHBpZCI6MTksInN0ZXBzIjpbMSwyLDMsM10sImRhdGEiOltbIk5JUEFfVGFibGVfTGlzdCIsIjQiXSxbIkNhdGVnb3JpZXMiLCJTdXJ2ZXkiXSxbIkZpcnN0X1llYXIiLCIyMDA0Il0sWyJMYXN0X1llYXIiLCIyMDIzIl0sWyJTY2FsZSIsIjAiXSxbIlNlcmllcyIsIkEiXV19</t>
    <phoneticPr fontId="1" type="noConversion"/>
  </si>
  <si>
    <t>Legend: "heat rate" in VOM, "heat rate-capacity" in CAP and FOM</t>
    <phoneticPr fontId="1" type="noConversion"/>
  </si>
  <si>
    <t>The unit of CAP: $/kW; the unit of FOM: 0.01*$/kW-yr; the unit of VOM: 0.001*mills/kWh</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</si>
</sst>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sz val="11"/>
      <color rgb="FFFF0000"/>
      <name val="等线"/>
      <family val="3"/>
      <charset val="134"/>
      <scheme val="minor"/>
    </font>
    <font>
      <sz val="11"/>
      <color rgb="FFFF0000"/>
      <name val="等线"/>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FFFFCC"/>
        <bgColor indexed="64"/>
      </patternFill>
    </fill>
  </fills>
  <borders count="1">
    <border>
      <left/>
      <right/>
      <top/>
      <bottom/>
      <diagonal/>
    </border>
  </borders>
  <cellStyleXfs count="1">
    <xf numFmtId="0" fontId="0" fillId="0" borderId="0"/>
  </cellStyleXfs>
  <cellXfs count="31">
    <xf numFmtId="0" fontId="0" fillId="0" borderId="0" xfId="0"/>
    <xf numFmtId="0" fontId="0" fillId="0" borderId="0" xfId="0" applyAlignment="1">
      <alignment horizontal="center"/>
    </xf>
    <xf numFmtId="0" fontId="0" fillId="4" borderId="0" xfId="0" applyFill="1"/>
    <xf numFmtId="0" fontId="0" fillId="0" borderId="0" xfId="0" applyAlignment="1">
      <alignment horizontal="center" wrapText="1"/>
    </xf>
    <xf numFmtId="0" fontId="0" fillId="0" borderId="0" xfId="0" applyAlignment="1">
      <alignment horizontal="center" wrapText="1"/>
    </xf>
    <xf numFmtId="0" fontId="0" fillId="4" borderId="0" xfId="0" applyFill="1" applyAlignment="1">
      <alignment horizontal="center" wrapText="1"/>
    </xf>
    <xf numFmtId="0" fontId="0" fillId="10" borderId="0" xfId="0" applyFill="1"/>
    <xf numFmtId="0" fontId="0" fillId="0" borderId="0" xfId="0" applyFill="1" applyBorder="1" applyAlignment="1">
      <alignment horizontal="center" wrapText="1"/>
    </xf>
    <xf numFmtId="9" fontId="0" fillId="0" borderId="0" xfId="0" applyNumberFormat="1"/>
    <xf numFmtId="0" fontId="0" fillId="0" borderId="0" xfId="0" applyAlignment="1">
      <alignment horizontal="left" indent="2"/>
    </xf>
    <xf numFmtId="0" fontId="0" fillId="0" borderId="0" xfId="0" applyAlignment="1">
      <alignment wrapText="1"/>
    </xf>
    <xf numFmtId="0" fontId="0" fillId="0" borderId="0" xfId="0" applyAlignment="1"/>
    <xf numFmtId="0" fontId="0" fillId="10" borderId="0" xfId="0" applyFill="1" applyAlignment="1"/>
    <xf numFmtId="0" fontId="0" fillId="0" borderId="0" xfId="0" applyFill="1" applyAlignment="1">
      <alignment horizontal="center" wrapText="1"/>
    </xf>
    <xf numFmtId="0" fontId="0" fillId="0" borderId="0" xfId="0" applyFill="1"/>
    <xf numFmtId="0" fontId="2" fillId="0" borderId="0" xfId="0" applyFont="1"/>
    <xf numFmtId="0" fontId="3" fillId="0" borderId="0" xfId="0" applyFont="1"/>
    <xf numFmtId="0" fontId="0" fillId="0" borderId="0" xfId="0" applyAlignment="1">
      <alignment horizontal="center" wrapText="1"/>
    </xf>
    <xf numFmtId="0" fontId="0" fillId="4" borderId="0" xfId="0" applyFill="1" applyAlignment="1">
      <alignment horizontal="center" wrapText="1"/>
    </xf>
    <xf numFmtId="0" fontId="0" fillId="10" borderId="0" xfId="0" applyFill="1" applyAlignment="1">
      <alignment horizontal="center" wrapText="1"/>
    </xf>
    <xf numFmtId="0" fontId="0" fillId="0" borderId="0" xfId="0" applyAlignment="1">
      <alignment horizontal="center"/>
    </xf>
    <xf numFmtId="0" fontId="0" fillId="5" borderId="0" xfId="0" applyFill="1" applyAlignment="1">
      <alignment horizontal="center"/>
    </xf>
    <xf numFmtId="0" fontId="0" fillId="2" borderId="0" xfId="0" applyFill="1" applyAlignment="1">
      <alignment horizontal="center"/>
    </xf>
    <xf numFmtId="0" fontId="0" fillId="10" borderId="0" xfId="0" applyFill="1" applyAlignment="1">
      <alignment horizontal="center"/>
    </xf>
    <xf numFmtId="0" fontId="0" fillId="7" borderId="0" xfId="0" applyFill="1" applyAlignment="1">
      <alignment horizontal="center"/>
    </xf>
    <xf numFmtId="0" fontId="0" fillId="6" borderId="0" xfId="0" applyFill="1" applyAlignment="1">
      <alignment horizontal="center"/>
    </xf>
    <xf numFmtId="0" fontId="0" fillId="3"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3" fillId="0" borderId="0" xfId="0" applyFont="1" applyAlignment="1">
      <alignment horizontal="center"/>
    </xf>
    <xf numFmtId="0" fontId="2" fillId="0" borderId="0" xfId="0" applyFont="1" applyAlignment="1">
      <alignment horizontal="center"/>
    </xf>
  </cellXfs>
  <cellStyles count="1">
    <cellStyle name="常规"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LSFO</a:t>
            </a:r>
            <a:r>
              <a:rPr lang="en-US" altLang="zh-CN" baseline="0"/>
              <a:t>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v>9000</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GDP!$B$9:$B$19</c:f>
              <c:numCache>
                <c:formatCode>General</c:formatCode>
                <c:ptCount val="11"/>
                <c:pt idx="0">
                  <c:v>1.7829911929000704</c:v>
                </c:pt>
                <c:pt idx="1">
                  <c:v>1.839919429274671</c:v>
                </c:pt>
                <c:pt idx="2">
                  <c:v>1.839919429274671</c:v>
                </c:pt>
                <c:pt idx="3">
                  <c:v>1.803040278498794</c:v>
                </c:pt>
                <c:pt idx="4">
                  <c:v>1.803040278498794</c:v>
                </c:pt>
                <c:pt idx="5">
                  <c:v>1.803040278498794</c:v>
                </c:pt>
                <c:pt idx="6">
                  <c:v>1.7547502760135982</c:v>
                </c:pt>
                <c:pt idx="7">
                  <c:v>1.7547502760135982</c:v>
                </c:pt>
                <c:pt idx="8">
                  <c:v>1.7547502760135982</c:v>
                </c:pt>
                <c:pt idx="9">
                  <c:v>1.5202008129798839</c:v>
                </c:pt>
                <c:pt idx="10">
                  <c:v>1.3</c:v>
                </c:pt>
              </c:numCache>
            </c:numRef>
          </c:yVal>
          <c:smooth val="0"/>
          <c:extLst>
            <c:ext xmlns:c16="http://schemas.microsoft.com/office/drawing/2014/chart" uri="{C3380CC4-5D6E-409C-BE32-E72D297353CC}">
              <c16:uniqueId val="{00000000-B162-4B09-9D74-C8DA199D0A60}"/>
            </c:ext>
          </c:extLst>
        </c:ser>
        <c:ser>
          <c:idx val="1"/>
          <c:order val="1"/>
          <c:tx>
            <c:v>10000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GDP!$C$9:$C$19</c:f>
              <c:numCache>
                <c:formatCode>General</c:formatCode>
                <c:ptCount val="11"/>
                <c:pt idx="0">
                  <c:v>1.9706744763632356</c:v>
                </c:pt>
                <c:pt idx="1">
                  <c:v>2.0299937504807319</c:v>
                </c:pt>
                <c:pt idx="2">
                  <c:v>2.0299937504807319</c:v>
                </c:pt>
                <c:pt idx="3">
                  <c:v>1.9881738785232237</c:v>
                </c:pt>
                <c:pt idx="4">
                  <c:v>1.9881738785232237</c:v>
                </c:pt>
                <c:pt idx="5">
                  <c:v>1.9881738785232237</c:v>
                </c:pt>
                <c:pt idx="6">
                  <c:v>1.9535643466949419</c:v>
                </c:pt>
                <c:pt idx="7">
                  <c:v>1.9535643466949419</c:v>
                </c:pt>
                <c:pt idx="8">
                  <c:v>1.9535643466949419</c:v>
                </c:pt>
                <c:pt idx="9">
                  <c:v>1.6850418649897507</c:v>
                </c:pt>
                <c:pt idx="10">
                  <c:v>1.4</c:v>
                </c:pt>
              </c:numCache>
            </c:numRef>
          </c:yVal>
          <c:smooth val="0"/>
          <c:extLst>
            <c:ext xmlns:c16="http://schemas.microsoft.com/office/drawing/2014/chart" uri="{C3380CC4-5D6E-409C-BE32-E72D297353CC}">
              <c16:uniqueId val="{00000002-B162-4B09-9D74-C8DA199D0A60}"/>
            </c:ext>
          </c:extLst>
        </c:ser>
        <c:ser>
          <c:idx val="2"/>
          <c:order val="2"/>
          <c:tx>
            <c:v>11000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GDP!$D$9:$D$19</c:f>
              <c:numCache>
                <c:formatCode>General</c:formatCode>
                <c:ptCount val="11"/>
                <c:pt idx="0">
                  <c:v>2.158357759826401</c:v>
                </c:pt>
                <c:pt idx="1">
                  <c:v>2.2200680716867933</c:v>
                </c:pt>
                <c:pt idx="2">
                  <c:v>2.2200680716867933</c:v>
                </c:pt>
                <c:pt idx="3">
                  <c:v>2.1733074785476534</c:v>
                </c:pt>
                <c:pt idx="4">
                  <c:v>2.1733074785476534</c:v>
                </c:pt>
                <c:pt idx="5">
                  <c:v>2.1733074785476534</c:v>
                </c:pt>
                <c:pt idx="6">
                  <c:v>2.1523784173762861</c:v>
                </c:pt>
                <c:pt idx="7">
                  <c:v>2.1523784173762861</c:v>
                </c:pt>
                <c:pt idx="8">
                  <c:v>2.1523784173762861</c:v>
                </c:pt>
                <c:pt idx="9">
                  <c:v>1.8590407532223878</c:v>
                </c:pt>
                <c:pt idx="10">
                  <c:v>1.55</c:v>
                </c:pt>
              </c:numCache>
            </c:numRef>
          </c:yVal>
          <c:smooth val="0"/>
          <c:extLst>
            <c:ext xmlns:c16="http://schemas.microsoft.com/office/drawing/2014/chart" uri="{C3380CC4-5D6E-409C-BE32-E72D297353CC}">
              <c16:uniqueId val="{00000003-B162-4B09-9D74-C8DA199D0A60}"/>
            </c:ext>
          </c:extLst>
        </c:ser>
        <c:dLbls>
          <c:showLegendKey val="0"/>
          <c:showVal val="0"/>
          <c:showCatName val="0"/>
          <c:showSerName val="0"/>
          <c:showPercent val="0"/>
          <c:showBubbleSize val="0"/>
        </c:dLbls>
        <c:axId val="1407751632"/>
        <c:axId val="1407747056"/>
      </c:scatterChart>
      <c:valAx>
        <c:axId val="140775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LNC2</a:t>
            </a:r>
          </a:p>
        </c:rich>
      </c:tx>
      <c:layout>
        <c:manualLayout>
          <c:xMode val="edge"/>
          <c:yMode val="edge"/>
          <c:x val="0.70742951982139202"/>
          <c:y val="8.2304473410146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7807541589555902E-2"/>
          <c:y val="8.2016731786570887E-2"/>
          <c:w val="0.50057699580241055"/>
          <c:h val="0.69783305930912198"/>
        </c:manualLayout>
      </c:layout>
      <c:scatterChart>
        <c:scatterStyle val="lineMarker"/>
        <c:varyColors val="0"/>
        <c:ser>
          <c:idx val="0"/>
          <c:order val="0"/>
          <c:tx>
            <c:strRef>
              <c:f>GDP!$B$48</c:f>
              <c:strCache>
                <c:ptCount val="1"/>
                <c:pt idx="0">
                  <c:v>CAP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GDP!$A$49:$A$51</c:f>
              <c:numCache>
                <c:formatCode>General</c:formatCode>
                <c:ptCount val="3"/>
                <c:pt idx="0">
                  <c:v>2013</c:v>
                </c:pt>
                <c:pt idx="1">
                  <c:v>2010</c:v>
                </c:pt>
                <c:pt idx="2">
                  <c:v>2006</c:v>
                </c:pt>
              </c:numCache>
            </c:numRef>
          </c:xVal>
          <c:yVal>
            <c:numRef>
              <c:f>GDP!$N$49:$N$51</c:f>
              <c:numCache>
                <c:formatCode>General</c:formatCode>
                <c:ptCount val="3"/>
                <c:pt idx="0">
                  <c:v>30.254315103682732</c:v>
                </c:pt>
                <c:pt idx="1">
                  <c:v>30.220859535142271</c:v>
                </c:pt>
                <c:pt idx="2">
                  <c:v>14.17</c:v>
                </c:pt>
              </c:numCache>
            </c:numRef>
          </c:yVal>
          <c:smooth val="0"/>
          <c:extLst>
            <c:ext xmlns:c16="http://schemas.microsoft.com/office/drawing/2014/chart" uri="{C3380CC4-5D6E-409C-BE32-E72D297353CC}">
              <c16:uniqueId val="{00000000-A040-4401-81A1-3909A4687068}"/>
            </c:ext>
          </c:extLst>
        </c:ser>
        <c:ser>
          <c:idx val="1"/>
          <c:order val="1"/>
          <c:tx>
            <c:v>FOM*100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GDP!$A$49:$A$51</c:f>
              <c:numCache>
                <c:formatCode>General</c:formatCode>
                <c:ptCount val="3"/>
                <c:pt idx="0">
                  <c:v>2013</c:v>
                </c:pt>
                <c:pt idx="1">
                  <c:v>2010</c:v>
                </c:pt>
                <c:pt idx="2">
                  <c:v>2006</c:v>
                </c:pt>
              </c:numCache>
            </c:numRef>
          </c:xVal>
          <c:yVal>
            <c:numRef>
              <c:f>GDP!$O$49:$O$51</c:f>
              <c:numCache>
                <c:formatCode>General</c:formatCode>
                <c:ptCount val="3"/>
                <c:pt idx="0">
                  <c:v>17.288180059247278</c:v>
                </c:pt>
                <c:pt idx="1">
                  <c:v>18.31567244554077</c:v>
                </c:pt>
                <c:pt idx="2">
                  <c:v>21</c:v>
                </c:pt>
              </c:numCache>
            </c:numRef>
          </c:yVal>
          <c:smooth val="0"/>
          <c:extLst>
            <c:ext xmlns:c16="http://schemas.microsoft.com/office/drawing/2014/chart" uri="{C3380CC4-5D6E-409C-BE32-E72D297353CC}">
              <c16:uniqueId val="{00000001-A040-4401-81A1-3909A4687068}"/>
            </c:ext>
          </c:extLst>
        </c:ser>
        <c:ser>
          <c:idx val="2"/>
          <c:order val="2"/>
          <c:tx>
            <c:v>VOM*1000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GDP!$A$49:$A$51</c:f>
              <c:numCache>
                <c:formatCode>General</c:formatCode>
                <c:ptCount val="3"/>
                <c:pt idx="0">
                  <c:v>2013</c:v>
                </c:pt>
                <c:pt idx="1">
                  <c:v>2010</c:v>
                </c:pt>
                <c:pt idx="2">
                  <c:v>2006</c:v>
                </c:pt>
              </c:numCache>
            </c:numRef>
          </c:xVal>
          <c:yVal>
            <c:numRef>
              <c:f>GDP!$P$49:$P$51</c:f>
              <c:numCache>
                <c:formatCode>General</c:formatCode>
                <c:ptCount val="3"/>
                <c:pt idx="0">
                  <c:v>25.932270088870911</c:v>
                </c:pt>
                <c:pt idx="1">
                  <c:v>27.473508668311151</c:v>
                </c:pt>
                <c:pt idx="2">
                  <c:v>27</c:v>
                </c:pt>
              </c:numCache>
            </c:numRef>
          </c:yVal>
          <c:smooth val="0"/>
          <c:extLst>
            <c:ext xmlns:c16="http://schemas.microsoft.com/office/drawing/2014/chart" uri="{C3380CC4-5D6E-409C-BE32-E72D297353CC}">
              <c16:uniqueId val="{00000002-A040-4401-81A1-3909A4687068}"/>
            </c:ext>
          </c:extLst>
        </c:ser>
        <c:dLbls>
          <c:showLegendKey val="0"/>
          <c:showVal val="0"/>
          <c:showCatName val="0"/>
          <c:showSerName val="0"/>
          <c:showPercent val="0"/>
          <c:showBubbleSize val="0"/>
        </c:dLbls>
        <c:axId val="1735085871"/>
        <c:axId val="1735084623"/>
      </c:scatterChart>
      <c:valAx>
        <c:axId val="1735085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4623"/>
        <c:crosses val="autoZero"/>
        <c:crossBetween val="midCat"/>
      </c:valAx>
      <c:valAx>
        <c:axId val="173508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58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LNC3</a:t>
            </a:r>
          </a:p>
        </c:rich>
      </c:tx>
      <c:layout>
        <c:manualLayout>
          <c:xMode val="edge"/>
          <c:yMode val="edge"/>
          <c:x val="0.70742951982139202"/>
          <c:y val="8.2304473410146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7807541589555902E-2"/>
          <c:y val="8.2016731786570887E-2"/>
          <c:w val="0.50057699580241055"/>
          <c:h val="0.70606350665013662"/>
        </c:manualLayout>
      </c:layout>
      <c:scatterChart>
        <c:scatterStyle val="lineMarker"/>
        <c:varyColors val="0"/>
        <c:ser>
          <c:idx val="0"/>
          <c:order val="0"/>
          <c:tx>
            <c:strRef>
              <c:f>GDP!$B$48</c:f>
              <c:strCache>
                <c:ptCount val="1"/>
                <c:pt idx="0">
                  <c:v>CAP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GDP!$A$49:$A$51</c:f>
              <c:numCache>
                <c:formatCode>General</c:formatCode>
                <c:ptCount val="3"/>
                <c:pt idx="0">
                  <c:v>2013</c:v>
                </c:pt>
                <c:pt idx="1">
                  <c:v>2010</c:v>
                </c:pt>
                <c:pt idx="2">
                  <c:v>2006</c:v>
                </c:pt>
              </c:numCache>
            </c:numRef>
          </c:xVal>
          <c:yVal>
            <c:numRef>
              <c:f>GDP!$R$49:$R$51</c:f>
              <c:numCache>
                <c:formatCode>General</c:formatCode>
                <c:ptCount val="3"/>
                <c:pt idx="0">
                  <c:v>35.440769121456917</c:v>
                </c:pt>
                <c:pt idx="1">
                  <c:v>34.79977764652746</c:v>
                </c:pt>
                <c:pt idx="2">
                  <c:v>16.190000000000001</c:v>
                </c:pt>
              </c:numCache>
            </c:numRef>
          </c:yVal>
          <c:smooth val="0"/>
          <c:extLst>
            <c:ext xmlns:c16="http://schemas.microsoft.com/office/drawing/2014/chart" uri="{C3380CC4-5D6E-409C-BE32-E72D297353CC}">
              <c16:uniqueId val="{00000000-BC96-44AF-9668-95A803187AC0}"/>
            </c:ext>
          </c:extLst>
        </c:ser>
        <c:ser>
          <c:idx val="1"/>
          <c:order val="1"/>
          <c:tx>
            <c:v>FOM*100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GDP!$A$49:$A$51</c:f>
              <c:numCache>
                <c:formatCode>General</c:formatCode>
                <c:ptCount val="3"/>
                <c:pt idx="0">
                  <c:v>2013</c:v>
                </c:pt>
                <c:pt idx="1">
                  <c:v>2010</c:v>
                </c:pt>
                <c:pt idx="2">
                  <c:v>2006</c:v>
                </c:pt>
              </c:numCache>
            </c:numRef>
          </c:xVal>
          <c:yVal>
            <c:numRef>
              <c:f>GDP!$S$49:$S$51</c:f>
              <c:numCache>
                <c:formatCode>General</c:formatCode>
                <c:ptCount val="3"/>
                <c:pt idx="0">
                  <c:v>25.932270088870911</c:v>
                </c:pt>
                <c:pt idx="1">
                  <c:v>27.473508668311155</c:v>
                </c:pt>
                <c:pt idx="2">
                  <c:v>25</c:v>
                </c:pt>
              </c:numCache>
            </c:numRef>
          </c:yVal>
          <c:smooth val="0"/>
          <c:extLst>
            <c:ext xmlns:c16="http://schemas.microsoft.com/office/drawing/2014/chart" uri="{C3380CC4-5D6E-409C-BE32-E72D297353CC}">
              <c16:uniqueId val="{00000001-BC96-44AF-9668-95A803187AC0}"/>
            </c:ext>
          </c:extLst>
        </c:ser>
        <c:ser>
          <c:idx val="2"/>
          <c:order val="2"/>
          <c:tx>
            <c:v>VOM*1000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GDP!$A$49:$A$51</c:f>
              <c:numCache>
                <c:formatCode>General</c:formatCode>
                <c:ptCount val="3"/>
                <c:pt idx="0">
                  <c:v>2013</c:v>
                </c:pt>
                <c:pt idx="1">
                  <c:v>2010</c:v>
                </c:pt>
                <c:pt idx="2">
                  <c:v>2006</c:v>
                </c:pt>
              </c:numCache>
            </c:numRef>
          </c:xVal>
          <c:yVal>
            <c:numRef>
              <c:f>GDP!$T$49:$T$51</c:f>
              <c:numCache>
                <c:formatCode>General</c:formatCode>
                <c:ptCount val="3"/>
                <c:pt idx="0">
                  <c:v>25.932270088870911</c:v>
                </c:pt>
                <c:pt idx="1">
                  <c:v>27.473508668311151</c:v>
                </c:pt>
                <c:pt idx="2">
                  <c:v>27</c:v>
                </c:pt>
              </c:numCache>
            </c:numRef>
          </c:yVal>
          <c:smooth val="0"/>
          <c:extLst>
            <c:ext xmlns:c16="http://schemas.microsoft.com/office/drawing/2014/chart" uri="{C3380CC4-5D6E-409C-BE32-E72D297353CC}">
              <c16:uniqueId val="{00000002-BC96-44AF-9668-95A803187AC0}"/>
            </c:ext>
          </c:extLst>
        </c:ser>
        <c:dLbls>
          <c:showLegendKey val="0"/>
          <c:showVal val="0"/>
          <c:showCatName val="0"/>
          <c:showSerName val="0"/>
          <c:showPercent val="0"/>
          <c:showBubbleSize val="0"/>
        </c:dLbls>
        <c:axId val="1735085871"/>
        <c:axId val="1735084623"/>
      </c:scatterChart>
      <c:valAx>
        <c:axId val="1735085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4623"/>
        <c:crosses val="autoZero"/>
        <c:crossBetween val="midCat"/>
      </c:valAx>
      <c:valAx>
        <c:axId val="173508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5871"/>
        <c:crosses val="autoZero"/>
        <c:crossBetween val="midCat"/>
      </c:valAx>
      <c:spPr>
        <a:noFill/>
        <a:ln>
          <a:noFill/>
        </a:ln>
        <a:effectLst/>
      </c:spPr>
    </c:plotArea>
    <c:legend>
      <c:legendPos val="r"/>
      <c:layout>
        <c:manualLayout>
          <c:xMode val="edge"/>
          <c:yMode val="edge"/>
          <c:x val="0.61967951722039971"/>
          <c:y val="0.26669113502096414"/>
          <c:w val="0.37509968839668173"/>
          <c:h val="0.679597184896554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NOx Combustion Control</a:t>
            </a:r>
          </a:p>
        </c:rich>
      </c:tx>
      <c:layout>
        <c:manualLayout>
          <c:xMode val="edge"/>
          <c:yMode val="edge"/>
          <c:x val="0.70742951982139202"/>
          <c:y val="8.2304473410146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7807541589555902E-2"/>
          <c:y val="8.2016731786570887E-2"/>
          <c:w val="0.37428029304262445"/>
          <c:h val="0.70606350665013662"/>
        </c:manualLayout>
      </c:layout>
      <c:scatterChart>
        <c:scatterStyle val="smoothMarker"/>
        <c:varyColors val="0"/>
        <c:ser>
          <c:idx val="0"/>
          <c:order val="0"/>
          <c:tx>
            <c:strRef>
              <c:f>GDP!$B$48</c:f>
              <c:strCache>
                <c:ptCount val="1"/>
                <c:pt idx="0">
                  <c:v>CAP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GDP!$A$49:$A$50</c:f>
              <c:numCache>
                <c:formatCode>General</c:formatCode>
                <c:ptCount val="2"/>
                <c:pt idx="0">
                  <c:v>2013</c:v>
                </c:pt>
                <c:pt idx="1">
                  <c:v>2010</c:v>
                </c:pt>
              </c:numCache>
            </c:numRef>
          </c:xVal>
          <c:yVal>
            <c:numRef>
              <c:f>GDP!$V$49:$V$50</c:f>
              <c:numCache>
                <c:formatCode>General</c:formatCode>
                <c:ptCount val="2"/>
                <c:pt idx="0">
                  <c:v>26.796679091833276</c:v>
                </c:pt>
                <c:pt idx="1">
                  <c:v>26.557725046034118</c:v>
                </c:pt>
              </c:numCache>
            </c:numRef>
          </c:yVal>
          <c:smooth val="1"/>
          <c:extLst>
            <c:ext xmlns:c16="http://schemas.microsoft.com/office/drawing/2014/chart" uri="{C3380CC4-5D6E-409C-BE32-E72D297353CC}">
              <c16:uniqueId val="{00000000-1004-4B97-A637-0DF6AE73BF4E}"/>
            </c:ext>
          </c:extLst>
        </c:ser>
        <c:ser>
          <c:idx val="1"/>
          <c:order val="1"/>
          <c:tx>
            <c:v>FOM*100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GDP!$A$49:$A$50</c:f>
              <c:numCache>
                <c:formatCode>General</c:formatCode>
                <c:ptCount val="2"/>
                <c:pt idx="0">
                  <c:v>2013</c:v>
                </c:pt>
                <c:pt idx="1">
                  <c:v>2010</c:v>
                </c:pt>
              </c:numCache>
            </c:numRef>
          </c:xVal>
          <c:yVal>
            <c:numRef>
              <c:f>GDP!$W$49:$W$50</c:f>
              <c:numCache>
                <c:formatCode>General</c:formatCode>
                <c:ptCount val="2"/>
                <c:pt idx="0">
                  <c:v>17.288180059247278</c:v>
                </c:pt>
                <c:pt idx="1">
                  <c:v>18.31567244554077</c:v>
                </c:pt>
              </c:numCache>
            </c:numRef>
          </c:yVal>
          <c:smooth val="1"/>
          <c:extLst>
            <c:ext xmlns:c16="http://schemas.microsoft.com/office/drawing/2014/chart" uri="{C3380CC4-5D6E-409C-BE32-E72D297353CC}">
              <c16:uniqueId val="{00000001-1004-4B97-A637-0DF6AE73BF4E}"/>
            </c:ext>
          </c:extLst>
        </c:ser>
        <c:ser>
          <c:idx val="2"/>
          <c:order val="2"/>
          <c:tx>
            <c:v>VOM*1000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GDP!$A$49:$A$50</c:f>
              <c:numCache>
                <c:formatCode>General</c:formatCode>
                <c:ptCount val="2"/>
                <c:pt idx="0">
                  <c:v>2013</c:v>
                </c:pt>
                <c:pt idx="1">
                  <c:v>2010</c:v>
                </c:pt>
              </c:numCache>
            </c:numRef>
          </c:xVal>
          <c:yVal>
            <c:numRef>
              <c:f>GDP!$X$49:$X$50</c:f>
              <c:numCache>
                <c:formatCode>General</c:formatCode>
                <c:ptCount val="2"/>
                <c:pt idx="0">
                  <c:v>51.864540177741823</c:v>
                </c:pt>
                <c:pt idx="1">
                  <c:v>54.947017336622302</c:v>
                </c:pt>
              </c:numCache>
            </c:numRef>
          </c:yVal>
          <c:smooth val="1"/>
          <c:extLst>
            <c:ext xmlns:c16="http://schemas.microsoft.com/office/drawing/2014/chart" uri="{C3380CC4-5D6E-409C-BE32-E72D297353CC}">
              <c16:uniqueId val="{00000002-1004-4B97-A637-0DF6AE73BF4E}"/>
            </c:ext>
          </c:extLst>
        </c:ser>
        <c:dLbls>
          <c:showLegendKey val="0"/>
          <c:showVal val="0"/>
          <c:showCatName val="0"/>
          <c:showSerName val="0"/>
          <c:showPercent val="0"/>
          <c:showBubbleSize val="0"/>
        </c:dLbls>
        <c:axId val="1735085871"/>
        <c:axId val="1735084623"/>
      </c:scatterChart>
      <c:valAx>
        <c:axId val="1735085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4623"/>
        <c:crosses val="autoZero"/>
        <c:crossBetween val="midCat"/>
      </c:valAx>
      <c:valAx>
        <c:axId val="173508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58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SCR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v>9000</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GDP!$B$70:$B$79</c:f>
              <c:numCache>
                <c:formatCode>General</c:formatCode>
                <c:ptCount val="10"/>
                <c:pt idx="0">
                  <c:v>1.0121491358192127</c:v>
                </c:pt>
                <c:pt idx="1">
                  <c:v>1.0187983616644876</c:v>
                </c:pt>
                <c:pt idx="2">
                  <c:v>1.0187983616644876</c:v>
                </c:pt>
                <c:pt idx="3">
                  <c:v>0.99006229578281979</c:v>
                </c:pt>
                <c:pt idx="4">
                  <c:v>0.99006229578281979</c:v>
                </c:pt>
                <c:pt idx="5">
                  <c:v>0.99006229578281979</c:v>
                </c:pt>
                <c:pt idx="6">
                  <c:v>1.0632230736437074</c:v>
                </c:pt>
                <c:pt idx="7">
                  <c:v>1.0632230736437074</c:v>
                </c:pt>
                <c:pt idx="8">
                  <c:v>1.0632230736437074</c:v>
                </c:pt>
                <c:pt idx="9">
                  <c:v>1.0531511656185941</c:v>
                </c:pt>
              </c:numCache>
            </c:numRef>
          </c:yVal>
          <c:smooth val="0"/>
          <c:extLst>
            <c:ext xmlns:c16="http://schemas.microsoft.com/office/drawing/2014/chart" uri="{C3380CC4-5D6E-409C-BE32-E72D297353CC}">
              <c16:uniqueId val="{00000000-2E0D-4809-89B9-E5DE66F25B86}"/>
            </c:ext>
          </c:extLst>
        </c:ser>
        <c:ser>
          <c:idx val="1"/>
          <c:order val="1"/>
          <c:tx>
            <c:v>10000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GDP!$C$70:$C$79</c:f>
              <c:numCache>
                <c:formatCode>General</c:formatCode>
                <c:ptCount val="10"/>
                <c:pt idx="0">
                  <c:v>1.0925848287319979</c:v>
                </c:pt>
                <c:pt idx="1">
                  <c:v>1.1024310629951541</c:v>
                </c:pt>
                <c:pt idx="2">
                  <c:v>1.1024310629951541</c:v>
                </c:pt>
                <c:pt idx="3">
                  <c:v>1.062505878401075</c:v>
                </c:pt>
                <c:pt idx="4">
                  <c:v>1.062505878401075</c:v>
                </c:pt>
                <c:pt idx="5">
                  <c:v>1.062505878401075</c:v>
                </c:pt>
                <c:pt idx="6">
                  <c:v>1.1410198839103203</c:v>
                </c:pt>
                <c:pt idx="7">
                  <c:v>1.1410198839103203</c:v>
                </c:pt>
                <c:pt idx="8">
                  <c:v>1.1410198839103203</c:v>
                </c:pt>
                <c:pt idx="9">
                  <c:v>1.1355716916235277</c:v>
                </c:pt>
              </c:numCache>
            </c:numRef>
          </c:yVal>
          <c:smooth val="0"/>
          <c:extLst>
            <c:ext xmlns:c16="http://schemas.microsoft.com/office/drawing/2014/chart" uri="{C3380CC4-5D6E-409C-BE32-E72D297353CC}">
              <c16:uniqueId val="{00000001-2E0D-4809-89B9-E5DE66F25B86}"/>
            </c:ext>
          </c:extLst>
        </c:ser>
        <c:ser>
          <c:idx val="2"/>
          <c:order val="2"/>
          <c:tx>
            <c:v>11000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GDP!$D$70:$D$79</c:f>
              <c:numCache>
                <c:formatCode>General</c:formatCode>
                <c:ptCount val="10"/>
                <c:pt idx="0">
                  <c:v>1.1730205216447831</c:v>
                </c:pt>
                <c:pt idx="1">
                  <c:v>1.1860637643258212</c:v>
                </c:pt>
                <c:pt idx="2">
                  <c:v>1.1860637643258212</c:v>
                </c:pt>
                <c:pt idx="3">
                  <c:v>1.1349494610193298</c:v>
                </c:pt>
                <c:pt idx="4">
                  <c:v>1.1349494610193298</c:v>
                </c:pt>
                <c:pt idx="5">
                  <c:v>1.1349494610193298</c:v>
                </c:pt>
                <c:pt idx="6">
                  <c:v>1.2188166941769329</c:v>
                </c:pt>
                <c:pt idx="7">
                  <c:v>1.2188166941769329</c:v>
                </c:pt>
                <c:pt idx="8">
                  <c:v>1.2188166941769329</c:v>
                </c:pt>
                <c:pt idx="9">
                  <c:v>1.2179922176284612</c:v>
                </c:pt>
              </c:numCache>
            </c:numRef>
          </c:yVal>
          <c:smooth val="0"/>
          <c:extLst>
            <c:ext xmlns:c16="http://schemas.microsoft.com/office/drawing/2014/chart" uri="{C3380CC4-5D6E-409C-BE32-E72D297353CC}">
              <c16:uniqueId val="{00000002-2E0D-4809-89B9-E5DE66F25B86}"/>
            </c:ext>
          </c:extLst>
        </c:ser>
        <c:dLbls>
          <c:showLegendKey val="0"/>
          <c:showVal val="0"/>
          <c:showCatName val="0"/>
          <c:showSerName val="0"/>
          <c:showPercent val="0"/>
          <c:showBubbleSize val="0"/>
        </c:dLbls>
        <c:axId val="1407751632"/>
        <c:axId val="1407747056"/>
      </c:scatterChart>
      <c:valAx>
        <c:axId val="1407751632"/>
        <c:scaling>
          <c:orientation val="minMax"/>
          <c:min val="201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SCR</a:t>
            </a:r>
            <a:r>
              <a:rPr lang="en-US" altLang="zh-CN" baseline="0"/>
              <a:t> CAP</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GDP!$L$69</c:f>
              <c:strCache>
                <c:ptCount val="1"/>
                <c:pt idx="0">
                  <c:v>9000-100</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GDP!$L$70:$L$79</c:f>
              <c:numCache>
                <c:formatCode>General</c:formatCode>
                <c:ptCount val="10"/>
                <c:pt idx="0">
                  <c:v>323.0833665330203</c:v>
                </c:pt>
                <c:pt idx="1">
                  <c:v>326.92783247442509</c:v>
                </c:pt>
                <c:pt idx="2">
                  <c:v>302.59831936004923</c:v>
                </c:pt>
                <c:pt idx="3">
                  <c:v>300.23840351787948</c:v>
                </c:pt>
                <c:pt idx="4">
                  <c:v>300.23840351787948</c:v>
                </c:pt>
                <c:pt idx="5">
                  <c:v>300.23840351787948</c:v>
                </c:pt>
                <c:pt idx="6">
                  <c:v>277.47528995091881</c:v>
                </c:pt>
                <c:pt idx="7">
                  <c:v>277.47528995091881</c:v>
                </c:pt>
                <c:pt idx="8">
                  <c:v>277.47528995091881</c:v>
                </c:pt>
                <c:pt idx="9">
                  <c:v>202.38818052322551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3EDD-4A84-B8B1-9222A8226CE4}"/>
            </c:ext>
          </c:extLst>
        </c:ser>
        <c:ser>
          <c:idx val="1"/>
          <c:order val="1"/>
          <c:tx>
            <c:strRef>
              <c:f>GDP!$M$69</c:f>
              <c:strCache>
                <c:ptCount val="1"/>
                <c:pt idx="0">
                  <c:v>9000-300</c:v>
                </c:pt>
              </c:strCache>
              <c:extLst xmlns:c15="http://schemas.microsoft.com/office/drawing/2012/chart"/>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GDP!$M$70:$M$79</c:f>
              <c:numCache>
                <c:formatCode>General</c:formatCode>
                <c:ptCount val="10"/>
                <c:pt idx="0">
                  <c:v>264.09719173031118</c:v>
                </c:pt>
                <c:pt idx="1">
                  <c:v>267.62464425813397</c:v>
                </c:pt>
                <c:pt idx="2">
                  <c:v>247.09661756787938</c:v>
                </c:pt>
                <c:pt idx="3">
                  <c:v>244.69832351055058</c:v>
                </c:pt>
                <c:pt idx="4">
                  <c:v>244.69832351055058</c:v>
                </c:pt>
                <c:pt idx="5">
                  <c:v>244.69832351055058</c:v>
                </c:pt>
                <c:pt idx="6">
                  <c:v>227.33956777910169</c:v>
                </c:pt>
                <c:pt idx="7">
                  <c:v>227.33956777910169</c:v>
                </c:pt>
                <c:pt idx="8">
                  <c:v>227.33956777910169</c:v>
                </c:pt>
                <c:pt idx="9">
                  <c:v>162.09370114303579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0-3EDD-4A84-B8B1-9222A8226CE4}"/>
            </c:ext>
          </c:extLst>
        </c:ser>
        <c:ser>
          <c:idx val="2"/>
          <c:order val="2"/>
          <c:tx>
            <c:strRef>
              <c:f>GDP!$N$69</c:f>
              <c:strCache>
                <c:ptCount val="1"/>
                <c:pt idx="0">
                  <c:v>9000-500</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GDP!$N$70:$N$79</c:f>
              <c:numCache>
                <c:formatCode>General</c:formatCode>
                <c:ptCount val="10"/>
                <c:pt idx="0">
                  <c:v>244.65856594305475</c:v>
                </c:pt>
                <c:pt idx="1">
                  <c:v>247.85691485270362</c:v>
                </c:pt>
                <c:pt idx="2">
                  <c:v>228.84948273209753</c:v>
                </c:pt>
                <c:pt idx="3">
                  <c:v>226.98989220386599</c:v>
                </c:pt>
                <c:pt idx="4">
                  <c:v>226.98989220386599</c:v>
                </c:pt>
                <c:pt idx="5">
                  <c:v>226.98989220386599</c:v>
                </c:pt>
                <c:pt idx="6">
                  <c:v>210.0513877198544</c:v>
                </c:pt>
                <c:pt idx="7">
                  <c:v>210.0513877198544</c:v>
                </c:pt>
                <c:pt idx="8">
                  <c:v>210.0513877198544</c:v>
                </c:pt>
                <c:pt idx="9">
                  <c:v>149.27273043115727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1-3EDD-4A84-B8B1-9222A8226CE4}"/>
            </c:ext>
          </c:extLst>
        </c:ser>
        <c:ser>
          <c:idx val="3"/>
          <c:order val="3"/>
          <c:tx>
            <c:strRef>
              <c:f>GDP!$O$69</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GDP!$O$70:$O$79</c:f>
              <c:numCache>
                <c:formatCode>General</c:formatCode>
                <c:ptCount val="10"/>
                <c:pt idx="0">
                  <c:v>233.93380688801676</c:v>
                </c:pt>
                <c:pt idx="1">
                  <c:v>236.45245558033997</c:v>
                </c:pt>
                <c:pt idx="2">
                  <c:v>218.96561802938237</c:v>
                </c:pt>
                <c:pt idx="3">
                  <c:v>216.52581915900694</c:v>
                </c:pt>
                <c:pt idx="4">
                  <c:v>216.52581915900694</c:v>
                </c:pt>
                <c:pt idx="5">
                  <c:v>216.52581915900694</c:v>
                </c:pt>
                <c:pt idx="6">
                  <c:v>200.54288868726843</c:v>
                </c:pt>
                <c:pt idx="7">
                  <c:v>200.54288868726843</c:v>
                </c:pt>
                <c:pt idx="8">
                  <c:v>200.54288868726843</c:v>
                </c:pt>
                <c:pt idx="9">
                  <c:v>141.94646145294095</c:v>
                </c:pt>
              </c:numCache>
            </c:numRef>
          </c:yVal>
          <c:smooth val="0"/>
          <c:extLst>
            <c:ext xmlns:c16="http://schemas.microsoft.com/office/drawing/2014/chart" uri="{C3380CC4-5D6E-409C-BE32-E72D297353CC}">
              <c16:uniqueId val="{00000012-3EDD-4A84-B8B1-9222A8226CE4}"/>
            </c:ext>
          </c:extLst>
        </c:ser>
        <c:ser>
          <c:idx val="4"/>
          <c:order val="4"/>
          <c:tx>
            <c:strRef>
              <c:f>GDP!$P$69</c:f>
              <c:strCache>
                <c:ptCount val="1"/>
                <c:pt idx="0">
                  <c:v>9000-1000</c:v>
                </c:pt>
              </c:strCache>
              <c:extLst xmlns:c15="http://schemas.microsoft.com/office/drawing/2012/chart"/>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GDP!$P$70:$P$79</c:f>
              <c:numCache>
                <c:formatCode>General</c:formatCode>
                <c:ptCount val="10"/>
                <c:pt idx="0">
                  <c:v>223.20904783297874</c:v>
                </c:pt>
                <c:pt idx="1">
                  <c:v>226.56859087762481</c:v>
                </c:pt>
                <c:pt idx="2">
                  <c:v>209.08175332666718</c:v>
                </c:pt>
                <c:pt idx="3">
                  <c:v>206.86667480990627</c:v>
                </c:pt>
                <c:pt idx="4">
                  <c:v>206.86667480990627</c:v>
                </c:pt>
                <c:pt idx="5">
                  <c:v>206.86667480990627</c:v>
                </c:pt>
                <c:pt idx="6">
                  <c:v>191.89879865764479</c:v>
                </c:pt>
                <c:pt idx="7">
                  <c:v>191.89879865764479</c:v>
                </c:pt>
                <c:pt idx="8">
                  <c:v>191.89879865764479</c:v>
                </c:pt>
                <c:pt idx="9">
                  <c:v>134.62019247472466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3-3EDD-4A84-B8B1-9222A8226CE4}"/>
            </c:ext>
          </c:extLst>
        </c:ser>
        <c:ser>
          <c:idx val="5"/>
          <c:order val="5"/>
          <c:tx>
            <c:strRef>
              <c:f>GDP!$Q$69</c:f>
              <c:strCache>
                <c:ptCount val="1"/>
                <c:pt idx="0">
                  <c:v>10000-100</c:v>
                </c:pt>
              </c:strCache>
              <c:extLst xmlns:c15="http://schemas.microsoft.com/office/drawing/2012/chart"/>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GDP!$Q$70:$Q$79</c:f>
              <c:numCache>
                <c:formatCode>General</c:formatCode>
                <c:ptCount val="10"/>
                <c:pt idx="0">
                  <c:v>351.23585905249507</c:v>
                </c:pt>
                <c:pt idx="1">
                  <c:v>355.81912929774631</c:v>
                </c:pt>
                <c:pt idx="2">
                  <c:v>329.2087243288978</c:v>
                </c:pt>
                <c:pt idx="3">
                  <c:v>325.99612178214795</c:v>
                </c:pt>
                <c:pt idx="4">
                  <c:v>325.99612178214795</c:v>
                </c:pt>
                <c:pt idx="5">
                  <c:v>325.99612178214795</c:v>
                </c:pt>
                <c:pt idx="6">
                  <c:v>301.67874203386498</c:v>
                </c:pt>
                <c:pt idx="7">
                  <c:v>301.67874203386498</c:v>
                </c:pt>
                <c:pt idx="8">
                  <c:v>301.67874203386498</c:v>
                </c:pt>
                <c:pt idx="9">
                  <c:v>219.78806934648924</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4-3EDD-4A84-B8B1-9222A8226CE4}"/>
            </c:ext>
          </c:extLst>
        </c:ser>
        <c:ser>
          <c:idx val="6"/>
          <c:order val="6"/>
          <c:tx>
            <c:strRef>
              <c:f>GDP!$R$69</c:f>
              <c:strCache>
                <c:ptCount val="1"/>
                <c:pt idx="0">
                  <c:v>10000-300</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GDP!$R$70:$R$79</c:f>
              <c:numCache>
                <c:formatCode>General</c:formatCode>
                <c:ptCount val="10"/>
                <c:pt idx="0">
                  <c:v>288.89819704508659</c:v>
                </c:pt>
                <c:pt idx="1">
                  <c:v>291.95415737250983</c:v>
                </c:pt>
                <c:pt idx="2">
                  <c:v>269.90553611260674</c:v>
                </c:pt>
                <c:pt idx="3">
                  <c:v>268.04125568754387</c:v>
                </c:pt>
                <c:pt idx="4">
                  <c:v>268.04125568754387</c:v>
                </c:pt>
                <c:pt idx="5">
                  <c:v>268.04125568754387</c:v>
                </c:pt>
                <c:pt idx="6">
                  <c:v>248.08538385019841</c:v>
                </c:pt>
                <c:pt idx="7">
                  <c:v>248.08538385019841</c:v>
                </c:pt>
                <c:pt idx="8">
                  <c:v>248.08538385019841</c:v>
                </c:pt>
                <c:pt idx="9">
                  <c:v>176.74623909946843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5-3EDD-4A84-B8B1-9222A8226CE4}"/>
            </c:ext>
          </c:extLst>
        </c:ser>
        <c:ser>
          <c:idx val="7"/>
          <c:order val="7"/>
          <c:tx>
            <c:strRef>
              <c:f>GDP!$S$69</c:f>
              <c:strCache>
                <c:ptCount val="1"/>
                <c:pt idx="0">
                  <c:v>10000-500</c:v>
                </c:pt>
              </c:strCache>
              <c:extLst xmlns:c15="http://schemas.microsoft.com/office/drawing/2012/chart"/>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GDP!$S$70:$S$79</c:f>
              <c:numCache>
                <c:formatCode>General</c:formatCode>
                <c:ptCount val="10"/>
                <c:pt idx="0">
                  <c:v>268.11897637595041</c:v>
                </c:pt>
                <c:pt idx="1">
                  <c:v>271.42613068225518</c:v>
                </c:pt>
                <c:pt idx="2">
                  <c:v>250.89810399200061</c:v>
                </c:pt>
                <c:pt idx="3">
                  <c:v>248.72296698934252</c:v>
                </c:pt>
                <c:pt idx="4">
                  <c:v>248.72296698934252</c:v>
                </c:pt>
                <c:pt idx="5">
                  <c:v>248.72296698934252</c:v>
                </c:pt>
                <c:pt idx="6">
                  <c:v>229.93279478798877</c:v>
                </c:pt>
                <c:pt idx="7">
                  <c:v>229.93279478798877</c:v>
                </c:pt>
                <c:pt idx="8">
                  <c:v>229.93279478798877</c:v>
                </c:pt>
                <c:pt idx="9">
                  <c:v>163.00948476531286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6-3EDD-4A84-B8B1-9222A8226CE4}"/>
            </c:ext>
          </c:extLst>
        </c:ser>
        <c:ser>
          <c:idx val="8"/>
          <c:order val="8"/>
          <c:tx>
            <c:strRef>
              <c:f>GDP!$T$69</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GDP!$T$70:$T$79</c:f>
              <c:numCache>
                <c:formatCode>General</c:formatCode>
                <c:ptCount val="10"/>
                <c:pt idx="0">
                  <c:v>256.05362243903267</c:v>
                </c:pt>
                <c:pt idx="1">
                  <c:v>259.26137412506728</c:v>
                </c:pt>
                <c:pt idx="2">
                  <c:v>239.49364471963696</c:v>
                </c:pt>
                <c:pt idx="3">
                  <c:v>237.45396524872507</c:v>
                </c:pt>
                <c:pt idx="4">
                  <c:v>237.45396524872507</c:v>
                </c:pt>
                <c:pt idx="5">
                  <c:v>237.45396524872507</c:v>
                </c:pt>
                <c:pt idx="6">
                  <c:v>220.42429575540277</c:v>
                </c:pt>
                <c:pt idx="7">
                  <c:v>220.42429575540277</c:v>
                </c:pt>
                <c:pt idx="8">
                  <c:v>220.42429575540277</c:v>
                </c:pt>
                <c:pt idx="9">
                  <c:v>154.7674321648195</c:v>
                </c:pt>
              </c:numCache>
            </c:numRef>
          </c:yVal>
          <c:smooth val="0"/>
          <c:extLst>
            <c:ext xmlns:c16="http://schemas.microsoft.com/office/drawing/2014/chart" uri="{C3380CC4-5D6E-409C-BE32-E72D297353CC}">
              <c16:uniqueId val="{00000017-3EDD-4A84-B8B1-9222A8226CE4}"/>
            </c:ext>
          </c:extLst>
        </c:ser>
        <c:ser>
          <c:idx val="9"/>
          <c:order val="9"/>
          <c:tx>
            <c:strRef>
              <c:f>GDP!$U$69</c:f>
              <c:strCache>
                <c:ptCount val="1"/>
                <c:pt idx="0">
                  <c:v>10000-1000</c:v>
                </c:pt>
              </c:strCache>
              <c:extLst xmlns:c15="http://schemas.microsoft.com/office/drawing/2012/chart"/>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GDP!$U$70:$U$79</c:f>
              <c:numCache>
                <c:formatCode>General</c:formatCode>
                <c:ptCount val="10"/>
                <c:pt idx="0">
                  <c:v>245.32886338399464</c:v>
                </c:pt>
                <c:pt idx="1">
                  <c:v>248.6172121375279</c:v>
                </c:pt>
                <c:pt idx="2">
                  <c:v>229.6097800169218</c:v>
                </c:pt>
                <c:pt idx="3">
                  <c:v>226.98989220386599</c:v>
                </c:pt>
                <c:pt idx="4">
                  <c:v>226.98989220386599</c:v>
                </c:pt>
                <c:pt idx="5">
                  <c:v>226.98989220386599</c:v>
                </c:pt>
                <c:pt idx="6">
                  <c:v>210.91579672281676</c:v>
                </c:pt>
                <c:pt idx="7">
                  <c:v>210.91579672281676</c:v>
                </c:pt>
                <c:pt idx="8">
                  <c:v>210.91579672281676</c:v>
                </c:pt>
                <c:pt idx="9">
                  <c:v>148.35694680888022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8-3EDD-4A84-B8B1-9222A8226CE4}"/>
            </c:ext>
          </c:extLst>
        </c:ser>
        <c:ser>
          <c:idx val="10"/>
          <c:order val="10"/>
          <c:tx>
            <c:strRef>
              <c:f>GDP!$V$69</c:f>
              <c:strCache>
                <c:ptCount val="1"/>
                <c:pt idx="0">
                  <c:v>11000-100</c:v>
                </c:pt>
              </c:strCache>
              <c:extLst xmlns:c15="http://schemas.microsoft.com/office/drawing/2012/chart"/>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GDP!$V$70:$V$79</c:f>
              <c:numCache>
                <c:formatCode>General</c:formatCode>
                <c:ptCount val="10"/>
                <c:pt idx="0">
                  <c:v>378.71805413102999</c:v>
                </c:pt>
                <c:pt idx="1">
                  <c:v>383.95012883624338</c:v>
                </c:pt>
                <c:pt idx="2">
                  <c:v>355.0588320129221</c:v>
                </c:pt>
                <c:pt idx="3">
                  <c:v>351.75384004641643</c:v>
                </c:pt>
                <c:pt idx="4">
                  <c:v>351.75384004641643</c:v>
                </c:pt>
                <c:pt idx="5">
                  <c:v>351.75384004641643</c:v>
                </c:pt>
                <c:pt idx="6">
                  <c:v>325.88219411681115</c:v>
                </c:pt>
                <c:pt idx="7">
                  <c:v>325.88219411681115</c:v>
                </c:pt>
                <c:pt idx="8">
                  <c:v>325.88219411681115</c:v>
                </c:pt>
                <c:pt idx="9">
                  <c:v>236.27217454747591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9-3EDD-4A84-B8B1-9222A8226CE4}"/>
            </c:ext>
          </c:extLst>
        </c:ser>
        <c:ser>
          <c:idx val="11"/>
          <c:order val="11"/>
          <c:tx>
            <c:strRef>
              <c:f>GDP!$W$69</c:f>
              <c:strCache>
                <c:ptCount val="1"/>
                <c:pt idx="0">
                  <c:v>11000-300</c:v>
                </c:pt>
              </c:strCache>
              <c:extLst xmlns:c15="http://schemas.microsoft.com/office/drawing/2012/chart"/>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GDP!$W$70:$W$79</c:f>
              <c:numCache>
                <c:formatCode>General</c:formatCode>
                <c:ptCount val="10"/>
                <c:pt idx="0">
                  <c:v>313.02890491892214</c:v>
                </c:pt>
                <c:pt idx="1">
                  <c:v>317.04396777170984</c:v>
                </c:pt>
                <c:pt idx="2">
                  <c:v>292.71445465733404</c:v>
                </c:pt>
                <c:pt idx="3">
                  <c:v>290.57925916877883</c:v>
                </c:pt>
                <c:pt idx="4">
                  <c:v>290.57925916877883</c:v>
                </c:pt>
                <c:pt idx="5">
                  <c:v>290.57925916877883</c:v>
                </c:pt>
                <c:pt idx="6">
                  <c:v>268.83119992129514</c:v>
                </c:pt>
                <c:pt idx="7">
                  <c:v>268.83119992129514</c:v>
                </c:pt>
                <c:pt idx="8">
                  <c:v>268.83119992129514</c:v>
                </c:pt>
                <c:pt idx="9">
                  <c:v>191.39877705590106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A-3EDD-4A84-B8B1-9222A8226CE4}"/>
            </c:ext>
          </c:extLst>
        </c:ser>
        <c:ser>
          <c:idx val="12"/>
          <c:order val="12"/>
          <c:tx>
            <c:strRef>
              <c:f>GDP!$X$69</c:f>
              <c:strCache>
                <c:ptCount val="1"/>
                <c:pt idx="0">
                  <c:v>11000-500</c:v>
                </c:pt>
              </c:strCache>
              <c:extLst xmlns:c15="http://schemas.microsoft.com/office/drawing/2012/chart"/>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GDP!$X$70:$X$79</c:f>
              <c:numCache>
                <c:formatCode>General</c:formatCode>
                <c:ptCount val="10"/>
                <c:pt idx="0">
                  <c:v>290.90908936790618</c:v>
                </c:pt>
                <c:pt idx="1">
                  <c:v>294.99534651180682</c:v>
                </c:pt>
                <c:pt idx="2">
                  <c:v>272.18642796707945</c:v>
                </c:pt>
                <c:pt idx="3">
                  <c:v>269.65111307906068</c:v>
                </c:pt>
                <c:pt idx="4">
                  <c:v>269.65111307906068</c:v>
                </c:pt>
                <c:pt idx="5">
                  <c:v>269.65111307906068</c:v>
                </c:pt>
                <c:pt idx="6">
                  <c:v>249.81420185612316</c:v>
                </c:pt>
                <c:pt idx="7">
                  <c:v>249.81420185612316</c:v>
                </c:pt>
                <c:pt idx="8">
                  <c:v>249.81420185612316</c:v>
                </c:pt>
                <c:pt idx="9">
                  <c:v>176.74623909946843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B-3EDD-4A84-B8B1-9222A8226CE4}"/>
            </c:ext>
          </c:extLst>
        </c:ser>
        <c:ser>
          <c:idx val="13"/>
          <c:order val="13"/>
          <c:tx>
            <c:strRef>
              <c:f>GDP!$Y$69</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GDP!$Y$70:$Y$79</c:f>
              <c:numCache>
                <c:formatCode>General</c:formatCode>
                <c:ptCount val="10"/>
                <c:pt idx="0">
                  <c:v>278.17343799004857</c:v>
                </c:pt>
                <c:pt idx="1">
                  <c:v>282.07029266979464</c:v>
                </c:pt>
                <c:pt idx="2">
                  <c:v>260.78196869471583</c:v>
                </c:pt>
                <c:pt idx="3">
                  <c:v>258.38211133844322</c:v>
                </c:pt>
                <c:pt idx="4">
                  <c:v>258.38211133844322</c:v>
                </c:pt>
                <c:pt idx="5">
                  <c:v>258.38211133844322</c:v>
                </c:pt>
                <c:pt idx="6">
                  <c:v>239.44129382057474</c:v>
                </c:pt>
                <c:pt idx="7">
                  <c:v>239.44129382057474</c:v>
                </c:pt>
                <c:pt idx="8">
                  <c:v>239.44129382057474</c:v>
                </c:pt>
                <c:pt idx="9">
                  <c:v>168.50418649897509</c:v>
                </c:pt>
              </c:numCache>
            </c:numRef>
          </c:yVal>
          <c:smooth val="0"/>
          <c:extLst>
            <c:ext xmlns:c16="http://schemas.microsoft.com/office/drawing/2014/chart" uri="{C3380CC4-5D6E-409C-BE32-E72D297353CC}">
              <c16:uniqueId val="{0000001C-3EDD-4A84-B8B1-9222A8226CE4}"/>
            </c:ext>
          </c:extLst>
        </c:ser>
        <c:ser>
          <c:idx val="14"/>
          <c:order val="14"/>
          <c:tx>
            <c:strRef>
              <c:f>GDP!$Z$69</c:f>
              <c:strCache>
                <c:ptCount val="1"/>
                <c:pt idx="0">
                  <c:v>11000-1000</c:v>
                </c:pt>
              </c:strCache>
              <c:extLst xmlns:c15="http://schemas.microsoft.com/office/drawing/2012/chart"/>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GDP!$Z$70:$Z$79</c:f>
              <c:numCache>
                <c:formatCode>General</c:formatCode>
                <c:ptCount val="10"/>
                <c:pt idx="0">
                  <c:v>266.77838149407069</c:v>
                </c:pt>
                <c:pt idx="1">
                  <c:v>269.90553611260674</c:v>
                </c:pt>
                <c:pt idx="2">
                  <c:v>249.37750942235215</c:v>
                </c:pt>
                <c:pt idx="3">
                  <c:v>247.11310959782574</c:v>
                </c:pt>
                <c:pt idx="4">
                  <c:v>247.11310959782574</c:v>
                </c:pt>
                <c:pt idx="5">
                  <c:v>247.11310959782574</c:v>
                </c:pt>
                <c:pt idx="6">
                  <c:v>229.06838578502641</c:v>
                </c:pt>
                <c:pt idx="7">
                  <c:v>229.06838578502641</c:v>
                </c:pt>
                <c:pt idx="8">
                  <c:v>229.06838578502641</c:v>
                </c:pt>
                <c:pt idx="9">
                  <c:v>161.17791752075877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D-3EDD-4A84-B8B1-9222A8226CE4}"/>
            </c:ext>
          </c:extLst>
        </c:ser>
        <c:dLbls>
          <c:showLegendKey val="0"/>
          <c:showVal val="0"/>
          <c:showCatName val="0"/>
          <c:showSerName val="0"/>
          <c:showPercent val="0"/>
          <c:showBubbleSize val="0"/>
        </c:dLbls>
        <c:axId val="1407751632"/>
        <c:axId val="1407747056"/>
        <c:extLst/>
      </c:scatterChart>
      <c:valAx>
        <c:axId val="1407751632"/>
        <c:scaling>
          <c:orientation val="minMax"/>
          <c:max val="2024"/>
          <c:min val="201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SCR</a:t>
            </a:r>
            <a:r>
              <a:rPr lang="en-US" altLang="zh-CN" baseline="0"/>
              <a:t> FOM</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GDP!$AI$69</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GDP!$AI$70:$AI$79</c:f>
              <c:numCache>
                <c:formatCode>General</c:formatCode>
                <c:ptCount val="10"/>
                <c:pt idx="0">
                  <c:v>1.5953079094369051</c:v>
                </c:pt>
                <c:pt idx="1">
                  <c:v>1.6118302438273979</c:v>
                </c:pt>
                <c:pt idx="2">
                  <c:v>1.5814183524344283</c:v>
                </c:pt>
                <c:pt idx="3">
                  <c:v>1.5696109567288605</c:v>
                </c:pt>
                <c:pt idx="4">
                  <c:v>1.5696109567288605</c:v>
                </c:pt>
                <c:pt idx="5">
                  <c:v>1.5696109567288605</c:v>
                </c:pt>
                <c:pt idx="6">
                  <c:v>1.5213598452137604</c:v>
                </c:pt>
                <c:pt idx="7">
                  <c:v>1.5213598452137604</c:v>
                </c:pt>
                <c:pt idx="8">
                  <c:v>1.5213598452137604</c:v>
                </c:pt>
                <c:pt idx="9">
                  <c:v>2.2894590556925962</c:v>
                </c:pt>
              </c:numCache>
            </c:numRef>
          </c:yVal>
          <c:smooth val="0"/>
          <c:extLst>
            <c:ext xmlns:c16="http://schemas.microsoft.com/office/drawing/2014/chart" uri="{C3380CC4-5D6E-409C-BE32-E72D297353CC}">
              <c16:uniqueId val="{00000000-CFF1-46FF-8CE3-3B599B1944FF}"/>
            </c:ext>
          </c:extLst>
        </c:ser>
        <c:ser>
          <c:idx val="1"/>
          <c:order val="1"/>
          <c:tx>
            <c:strRef>
              <c:f>GDP!$AJ$69</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GDP!$AJ$70:$AJ$79</c:f>
              <c:numCache>
                <c:formatCode>General</c:formatCode>
                <c:ptCount val="10"/>
                <c:pt idx="0">
                  <c:v>0.71051528739626857</c:v>
                </c:pt>
                <c:pt idx="1">
                  <c:v>0.71467944773478964</c:v>
                </c:pt>
                <c:pt idx="2">
                  <c:v>0.69187052919006231</c:v>
                </c:pt>
                <c:pt idx="3">
                  <c:v>0.68418939139463142</c:v>
                </c:pt>
                <c:pt idx="4">
                  <c:v>0.68418939139463142</c:v>
                </c:pt>
                <c:pt idx="5">
                  <c:v>0.68418939139463142</c:v>
                </c:pt>
                <c:pt idx="6">
                  <c:v>0.65695084225139655</c:v>
                </c:pt>
                <c:pt idx="7">
                  <c:v>0.65695084225139655</c:v>
                </c:pt>
                <c:pt idx="8">
                  <c:v>0.65695084225139655</c:v>
                </c:pt>
                <c:pt idx="9">
                  <c:v>0.73262689782163082</c:v>
                </c:pt>
              </c:numCache>
            </c:numRef>
          </c:yVal>
          <c:smooth val="0"/>
          <c:extLst>
            <c:ext xmlns:c16="http://schemas.microsoft.com/office/drawing/2014/chart" uri="{C3380CC4-5D6E-409C-BE32-E72D297353CC}">
              <c16:uniqueId val="{00000010-CFF1-46FF-8CE3-3B599B1944FF}"/>
            </c:ext>
          </c:extLst>
        </c:ser>
        <c:ser>
          <c:idx val="2"/>
          <c:order val="2"/>
          <c:tx>
            <c:strRef>
              <c:f>GDP!$AK$69</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GDP!$AK$70:$AK$79</c:f>
              <c:numCache>
                <c:formatCode>General</c:formatCode>
                <c:ptCount val="10"/>
                <c:pt idx="0">
                  <c:v>0.60326769684588855</c:v>
                </c:pt>
                <c:pt idx="1">
                  <c:v>0.61584080070763791</c:v>
                </c:pt>
                <c:pt idx="2">
                  <c:v>0.58542890931466818</c:v>
                </c:pt>
                <c:pt idx="3">
                  <c:v>0.57954866094604085</c:v>
                </c:pt>
                <c:pt idx="4">
                  <c:v>0.57954866094604085</c:v>
                </c:pt>
                <c:pt idx="5">
                  <c:v>0.57954866094604085</c:v>
                </c:pt>
                <c:pt idx="6">
                  <c:v>0.55322176189591288</c:v>
                </c:pt>
                <c:pt idx="7">
                  <c:v>0.55322176189591288</c:v>
                </c:pt>
                <c:pt idx="8">
                  <c:v>0.55322176189591288</c:v>
                </c:pt>
                <c:pt idx="9">
                  <c:v>0.64104853559392694</c:v>
                </c:pt>
              </c:numCache>
            </c:numRef>
          </c:yVal>
          <c:smooth val="0"/>
          <c:extLst>
            <c:ext xmlns:c16="http://schemas.microsoft.com/office/drawing/2014/chart" uri="{C3380CC4-5D6E-409C-BE32-E72D297353CC}">
              <c16:uniqueId val="{00000011-CFF1-46FF-8CE3-3B599B1944FF}"/>
            </c:ext>
          </c:extLst>
        </c:ser>
        <c:ser>
          <c:idx val="3"/>
          <c:order val="3"/>
          <c:tx>
            <c:strRef>
              <c:f>GDP!$AL$69</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GDP!$AL$70:$AL$79</c:f>
              <c:numCache>
                <c:formatCode>General</c:formatCode>
                <c:ptCount val="10"/>
                <c:pt idx="0">
                  <c:v>0.55634687598009713</c:v>
                </c:pt>
                <c:pt idx="1">
                  <c:v>0.56261999076994074</c:v>
                </c:pt>
                <c:pt idx="2">
                  <c:v>0.532208099376971</c:v>
                </c:pt>
                <c:pt idx="3">
                  <c:v>0.53125293920053751</c:v>
                </c:pt>
                <c:pt idx="4">
                  <c:v>0.53125293920053751</c:v>
                </c:pt>
                <c:pt idx="5">
                  <c:v>0.53125293920053751</c:v>
                </c:pt>
                <c:pt idx="6">
                  <c:v>0.50135722171817099</c:v>
                </c:pt>
                <c:pt idx="7">
                  <c:v>0.50135722171817099</c:v>
                </c:pt>
                <c:pt idx="8">
                  <c:v>0.50135722171817099</c:v>
                </c:pt>
                <c:pt idx="9">
                  <c:v>0.45789181113851923</c:v>
                </c:pt>
              </c:numCache>
            </c:numRef>
          </c:yVal>
          <c:smooth val="0"/>
          <c:extLst>
            <c:ext xmlns:c16="http://schemas.microsoft.com/office/drawing/2014/chart" uri="{C3380CC4-5D6E-409C-BE32-E72D297353CC}">
              <c16:uniqueId val="{00000012-CFF1-46FF-8CE3-3B599B1944FF}"/>
            </c:ext>
          </c:extLst>
        </c:ser>
        <c:ser>
          <c:idx val="4"/>
          <c:order val="4"/>
          <c:tx>
            <c:strRef>
              <c:f>GDP!$AM$69</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GDP!$AM$70:$AM$79</c:f>
              <c:numCache>
                <c:formatCode>General</c:formatCode>
                <c:ptCount val="10"/>
                <c:pt idx="0">
                  <c:v>0.51612902952370465</c:v>
                </c:pt>
                <c:pt idx="1">
                  <c:v>0.52460512652872848</c:v>
                </c:pt>
                <c:pt idx="2">
                  <c:v>0.4941932351357588</c:v>
                </c:pt>
                <c:pt idx="3">
                  <c:v>0.482957217455034</c:v>
                </c:pt>
                <c:pt idx="4">
                  <c:v>0.482957217455034</c:v>
                </c:pt>
                <c:pt idx="5">
                  <c:v>0.482957217455034</c:v>
                </c:pt>
                <c:pt idx="6">
                  <c:v>0.45813677157005278</c:v>
                </c:pt>
                <c:pt idx="7">
                  <c:v>0.45813677157005278</c:v>
                </c:pt>
                <c:pt idx="8">
                  <c:v>0.45813677157005278</c:v>
                </c:pt>
                <c:pt idx="9">
                  <c:v>0.36631344891081541</c:v>
                </c:pt>
              </c:numCache>
            </c:numRef>
          </c:yVal>
          <c:smooth val="0"/>
          <c:extLst>
            <c:ext xmlns:c16="http://schemas.microsoft.com/office/drawing/2014/chart" uri="{C3380CC4-5D6E-409C-BE32-E72D297353CC}">
              <c16:uniqueId val="{00000013-CFF1-46FF-8CE3-3B599B1944FF}"/>
            </c:ext>
          </c:extLst>
        </c:ser>
        <c:ser>
          <c:idx val="5"/>
          <c:order val="5"/>
          <c:tx>
            <c:strRef>
              <c:f>GDP!$AN$69</c:f>
              <c:strCache>
                <c:ptCount val="1"/>
                <c:pt idx="0">
                  <c:v>10000-100</c:v>
                </c:pt>
              </c:strCache>
              <c:extLst xmlns:c15="http://schemas.microsoft.com/office/drawing/2012/chart"/>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GDP!$AN$70:$AN$79</c:f>
              <c:numCache>
                <c:formatCode>General</c:formatCode>
                <c:ptCount val="10"/>
                <c:pt idx="0">
                  <c:v>1.6891495511684875</c:v>
                </c:pt>
                <c:pt idx="1">
                  <c:v>1.7106688908545498</c:v>
                </c:pt>
                <c:pt idx="2">
                  <c:v>1.6726540266133376</c:v>
                </c:pt>
                <c:pt idx="3">
                  <c:v>1.6581531132622835</c:v>
                </c:pt>
                <c:pt idx="4">
                  <c:v>1.6581531132622835</c:v>
                </c:pt>
                <c:pt idx="5">
                  <c:v>1.6581531132622835</c:v>
                </c:pt>
                <c:pt idx="6">
                  <c:v>1.6078007455099967</c:v>
                </c:pt>
                <c:pt idx="7">
                  <c:v>1.6078007455099967</c:v>
                </c:pt>
                <c:pt idx="8">
                  <c:v>1.6078007455099967</c:v>
                </c:pt>
                <c:pt idx="9">
                  <c:v>2.2894590556925962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4-CFF1-46FF-8CE3-3B599B1944FF}"/>
            </c:ext>
          </c:extLst>
        </c:ser>
        <c:ser>
          <c:idx val="6"/>
          <c:order val="6"/>
          <c:tx>
            <c:strRef>
              <c:f>GDP!$AO$69</c:f>
              <c:strCache>
                <c:ptCount val="1"/>
                <c:pt idx="0">
                  <c:v>10000-300</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GDP!$AO$70:$AO$79</c:f>
              <c:numCache>
                <c:formatCode>General</c:formatCode>
                <c:ptCount val="10"/>
                <c:pt idx="0">
                  <c:v>0.75743610826205987</c:v>
                </c:pt>
                <c:pt idx="1">
                  <c:v>0.76790025767248671</c:v>
                </c:pt>
                <c:pt idx="2">
                  <c:v>0.73748836627951697</c:v>
                </c:pt>
                <c:pt idx="3">
                  <c:v>0.73248511314013498</c:v>
                </c:pt>
                <c:pt idx="4">
                  <c:v>0.73248511314013498</c:v>
                </c:pt>
                <c:pt idx="5">
                  <c:v>0.73248511314013498</c:v>
                </c:pt>
                <c:pt idx="6">
                  <c:v>0.7001712923995147</c:v>
                </c:pt>
                <c:pt idx="7">
                  <c:v>0.7001712923995147</c:v>
                </c:pt>
                <c:pt idx="8">
                  <c:v>0.7001712923995147</c:v>
                </c:pt>
                <c:pt idx="9">
                  <c:v>0.73262689782163082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5-CFF1-46FF-8CE3-3B599B1944FF}"/>
            </c:ext>
          </c:extLst>
        </c:ser>
        <c:ser>
          <c:idx val="7"/>
          <c:order val="7"/>
          <c:tx>
            <c:strRef>
              <c:f>GDP!$AP$69</c:f>
              <c:strCache>
                <c:ptCount val="1"/>
                <c:pt idx="0">
                  <c:v>10000-500</c:v>
                </c:pt>
              </c:strCache>
              <c:extLst xmlns:c15="http://schemas.microsoft.com/office/drawing/2012/chart"/>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GDP!$AP$70:$AP$79</c:f>
              <c:numCache>
                <c:formatCode>General</c:formatCode>
                <c:ptCount val="10"/>
                <c:pt idx="0">
                  <c:v>0.65689149212107856</c:v>
                </c:pt>
                <c:pt idx="1">
                  <c:v>0.66145863779709246</c:v>
                </c:pt>
                <c:pt idx="2">
                  <c:v>0.63104674640412284</c:v>
                </c:pt>
                <c:pt idx="3">
                  <c:v>0.62784438269154419</c:v>
                </c:pt>
                <c:pt idx="4">
                  <c:v>0.62784438269154419</c:v>
                </c:pt>
                <c:pt idx="5">
                  <c:v>0.62784438269154419</c:v>
                </c:pt>
                <c:pt idx="6">
                  <c:v>0.59644221204403092</c:v>
                </c:pt>
                <c:pt idx="7">
                  <c:v>0.59644221204403092</c:v>
                </c:pt>
                <c:pt idx="8">
                  <c:v>0.59644221204403092</c:v>
                </c:pt>
                <c:pt idx="9">
                  <c:v>0.64104853559392694</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6-CFF1-46FF-8CE3-3B599B1944FF}"/>
            </c:ext>
          </c:extLst>
        </c:ser>
        <c:ser>
          <c:idx val="8"/>
          <c:order val="8"/>
          <c:tx>
            <c:strRef>
              <c:f>GDP!$AQ$69</c:f>
              <c:strCache>
                <c:ptCount val="1"/>
                <c:pt idx="0">
                  <c:v>10000-700</c:v>
                </c:pt>
              </c:strCache>
              <c:extLst xmlns:c15="http://schemas.microsoft.com/office/drawing/2012/chart"/>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GDP!$AQ$70:$AQ$79</c:f>
              <c:numCache>
                <c:formatCode>General</c:formatCode>
                <c:ptCount val="10"/>
                <c:pt idx="0">
                  <c:v>0.60326769684588855</c:v>
                </c:pt>
                <c:pt idx="1">
                  <c:v>0.60823782785939551</c:v>
                </c:pt>
                <c:pt idx="2">
                  <c:v>0.57782593646642566</c:v>
                </c:pt>
                <c:pt idx="3">
                  <c:v>0.57149937398845696</c:v>
                </c:pt>
                <c:pt idx="4">
                  <c:v>0.57149937398845696</c:v>
                </c:pt>
                <c:pt idx="5">
                  <c:v>0.57149937398845696</c:v>
                </c:pt>
                <c:pt idx="6">
                  <c:v>0.54457767186628914</c:v>
                </c:pt>
                <c:pt idx="7">
                  <c:v>0.54457767186628914</c:v>
                </c:pt>
                <c:pt idx="8">
                  <c:v>0.54457767186628914</c:v>
                </c:pt>
                <c:pt idx="9">
                  <c:v>0.45789181113851923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7-CFF1-46FF-8CE3-3B599B1944FF}"/>
            </c:ext>
          </c:extLst>
        </c:ser>
        <c:ser>
          <c:idx val="9"/>
          <c:order val="9"/>
          <c:tx>
            <c:strRef>
              <c:f>GDP!$AR$69</c:f>
              <c:strCache>
                <c:ptCount val="1"/>
                <c:pt idx="0">
                  <c:v>10000-1000</c:v>
                </c:pt>
              </c:strCache>
              <c:extLst xmlns:c15="http://schemas.microsoft.com/office/drawing/2012/chart"/>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GDP!$AR$70:$AR$79</c:f>
              <c:numCache>
                <c:formatCode>General</c:formatCode>
                <c:ptCount val="10"/>
                <c:pt idx="0">
                  <c:v>0.56304985038949584</c:v>
                </c:pt>
                <c:pt idx="1">
                  <c:v>0.57022296361818325</c:v>
                </c:pt>
                <c:pt idx="2">
                  <c:v>0.532208099376971</c:v>
                </c:pt>
                <c:pt idx="3">
                  <c:v>0.53125293920053751</c:v>
                </c:pt>
                <c:pt idx="4">
                  <c:v>0.53125293920053751</c:v>
                </c:pt>
                <c:pt idx="5">
                  <c:v>0.53125293920053751</c:v>
                </c:pt>
                <c:pt idx="6">
                  <c:v>0.4927131316885473</c:v>
                </c:pt>
                <c:pt idx="7">
                  <c:v>0.4927131316885473</c:v>
                </c:pt>
                <c:pt idx="8">
                  <c:v>0.4927131316885473</c:v>
                </c:pt>
                <c:pt idx="9">
                  <c:v>0.36631344891081541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8-CFF1-46FF-8CE3-3B599B1944FF}"/>
            </c:ext>
          </c:extLst>
        </c:ser>
        <c:ser>
          <c:idx val="10"/>
          <c:order val="10"/>
          <c:tx>
            <c:strRef>
              <c:f>GDP!$AS$69</c:f>
              <c:strCache>
                <c:ptCount val="1"/>
                <c:pt idx="0">
                  <c:v>11000-100</c:v>
                </c:pt>
              </c:strCache>
              <c:extLst xmlns:c15="http://schemas.microsoft.com/office/drawing/2012/chart"/>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GDP!$AS$70:$AS$79</c:f>
              <c:numCache>
                <c:formatCode>General</c:formatCode>
                <c:ptCount val="10"/>
                <c:pt idx="0">
                  <c:v>1.7896941673094691</c:v>
                </c:pt>
                <c:pt idx="1">
                  <c:v>1.8095075378817014</c:v>
                </c:pt>
                <c:pt idx="2">
                  <c:v>1.7638897007922465</c:v>
                </c:pt>
                <c:pt idx="3">
                  <c:v>1.7466952697957063</c:v>
                </c:pt>
                <c:pt idx="4">
                  <c:v>1.7466952697957063</c:v>
                </c:pt>
                <c:pt idx="5">
                  <c:v>1.7466952697957063</c:v>
                </c:pt>
                <c:pt idx="6">
                  <c:v>1.694241645806233</c:v>
                </c:pt>
                <c:pt idx="7">
                  <c:v>1.694241645806233</c:v>
                </c:pt>
                <c:pt idx="8">
                  <c:v>1.694241645806233</c:v>
                </c:pt>
                <c:pt idx="9">
                  <c:v>2.2894590556925962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9-CFF1-46FF-8CE3-3B599B1944FF}"/>
            </c:ext>
          </c:extLst>
        </c:ser>
        <c:ser>
          <c:idx val="11"/>
          <c:order val="11"/>
          <c:tx>
            <c:strRef>
              <c:f>GDP!$AT$69</c:f>
              <c:strCache>
                <c:ptCount val="1"/>
                <c:pt idx="0">
                  <c:v>11000-300</c:v>
                </c:pt>
              </c:strCache>
              <c:extLst xmlns:c15="http://schemas.microsoft.com/office/drawing/2012/chart"/>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GDP!$AT$70:$AT$79</c:f>
              <c:numCache>
                <c:formatCode>General</c:formatCode>
                <c:ptCount val="10"/>
                <c:pt idx="0">
                  <c:v>0.81105990353724999</c:v>
                </c:pt>
                <c:pt idx="1">
                  <c:v>0.82112106761018389</c:v>
                </c:pt>
                <c:pt idx="2">
                  <c:v>0.79070917621721415</c:v>
                </c:pt>
                <c:pt idx="3">
                  <c:v>0.78078083488563843</c:v>
                </c:pt>
                <c:pt idx="4">
                  <c:v>0.78078083488563843</c:v>
                </c:pt>
                <c:pt idx="5">
                  <c:v>0.78078083488563843</c:v>
                </c:pt>
                <c:pt idx="6">
                  <c:v>0.75203583257725648</c:v>
                </c:pt>
                <c:pt idx="7">
                  <c:v>0.75203583257725648</c:v>
                </c:pt>
                <c:pt idx="8">
                  <c:v>0.75203583257725648</c:v>
                </c:pt>
                <c:pt idx="9">
                  <c:v>0.73262689782163082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A-CFF1-46FF-8CE3-3B599B1944FF}"/>
            </c:ext>
          </c:extLst>
        </c:ser>
        <c:ser>
          <c:idx val="12"/>
          <c:order val="12"/>
          <c:tx>
            <c:strRef>
              <c:f>GDP!$AU$69</c:f>
              <c:strCache>
                <c:ptCount val="1"/>
                <c:pt idx="0">
                  <c:v>11000-500</c:v>
                </c:pt>
              </c:strCache>
              <c:extLst xmlns:c15="http://schemas.microsoft.com/office/drawing/2012/chart"/>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GDP!$AU$70:$AU$79</c:f>
              <c:numCache>
                <c:formatCode>General</c:formatCode>
                <c:ptCount val="10"/>
                <c:pt idx="0">
                  <c:v>0.70381231298686986</c:v>
                </c:pt>
                <c:pt idx="1">
                  <c:v>0.71467944773478964</c:v>
                </c:pt>
                <c:pt idx="2">
                  <c:v>0.67666458349357739</c:v>
                </c:pt>
                <c:pt idx="3">
                  <c:v>0.66809081747946375</c:v>
                </c:pt>
                <c:pt idx="4">
                  <c:v>0.66809081747946375</c:v>
                </c:pt>
                <c:pt idx="5">
                  <c:v>0.66809081747946375</c:v>
                </c:pt>
                <c:pt idx="6">
                  <c:v>0.63101857216252555</c:v>
                </c:pt>
                <c:pt idx="7">
                  <c:v>0.63101857216252555</c:v>
                </c:pt>
                <c:pt idx="8">
                  <c:v>0.63101857216252555</c:v>
                </c:pt>
                <c:pt idx="9">
                  <c:v>0.64104853559392694</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B-CFF1-46FF-8CE3-3B599B1944FF}"/>
            </c:ext>
          </c:extLst>
        </c:ser>
        <c:ser>
          <c:idx val="13"/>
          <c:order val="13"/>
          <c:tx>
            <c:strRef>
              <c:f>GDP!$AV$69</c:f>
              <c:strCache>
                <c:ptCount val="1"/>
                <c:pt idx="0">
                  <c:v>11000-700</c:v>
                </c:pt>
              </c:strCache>
              <c:extLst xmlns:c15="http://schemas.microsoft.com/office/drawing/2012/chart"/>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GDP!$AV$70:$AV$79</c:f>
              <c:numCache>
                <c:formatCode>General</c:formatCode>
                <c:ptCount val="10"/>
                <c:pt idx="0">
                  <c:v>0.65018851771167974</c:v>
                </c:pt>
                <c:pt idx="1">
                  <c:v>0.66145863779709246</c:v>
                </c:pt>
                <c:pt idx="2">
                  <c:v>0.62344377355588021</c:v>
                </c:pt>
                <c:pt idx="3">
                  <c:v>0.61174580877637652</c:v>
                </c:pt>
                <c:pt idx="4">
                  <c:v>0.61174580877637652</c:v>
                </c:pt>
                <c:pt idx="5">
                  <c:v>0.61174580877637652</c:v>
                </c:pt>
                <c:pt idx="6">
                  <c:v>0.57915403198478377</c:v>
                </c:pt>
                <c:pt idx="7">
                  <c:v>0.57915403198478377</c:v>
                </c:pt>
                <c:pt idx="8">
                  <c:v>0.57915403198478377</c:v>
                </c:pt>
                <c:pt idx="9">
                  <c:v>0.45789181113851923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C-CFF1-46FF-8CE3-3B599B1944FF}"/>
            </c:ext>
          </c:extLst>
        </c:ser>
        <c:ser>
          <c:idx val="14"/>
          <c:order val="14"/>
          <c:tx>
            <c:strRef>
              <c:f>GDP!$AW$69</c:f>
              <c:strCache>
                <c:ptCount val="1"/>
                <c:pt idx="0">
                  <c:v>11000-1000</c:v>
                </c:pt>
              </c:strCache>
              <c:extLst xmlns:c15="http://schemas.microsoft.com/office/drawing/2012/chart"/>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GDP!$A$70:$A$79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GDP!$AW$70:$AW$79</c:f>
              <c:numCache>
                <c:formatCode>General</c:formatCode>
                <c:ptCount val="10"/>
                <c:pt idx="0">
                  <c:v>0.60326769684588855</c:v>
                </c:pt>
                <c:pt idx="1">
                  <c:v>0.61584080070763791</c:v>
                </c:pt>
                <c:pt idx="2">
                  <c:v>0.57782593646642566</c:v>
                </c:pt>
                <c:pt idx="3">
                  <c:v>0.57149937398845696</c:v>
                </c:pt>
                <c:pt idx="4">
                  <c:v>0.57149937398845696</c:v>
                </c:pt>
                <c:pt idx="5">
                  <c:v>0.57149937398845696</c:v>
                </c:pt>
                <c:pt idx="6">
                  <c:v>0.53593358183666562</c:v>
                </c:pt>
                <c:pt idx="7">
                  <c:v>0.53593358183666562</c:v>
                </c:pt>
                <c:pt idx="8">
                  <c:v>0.53593358183666562</c:v>
                </c:pt>
                <c:pt idx="9">
                  <c:v>0.36631344891081541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D-CFF1-46FF-8CE3-3B599B1944FF}"/>
            </c:ext>
          </c:extLst>
        </c:ser>
        <c:dLbls>
          <c:showLegendKey val="0"/>
          <c:showVal val="0"/>
          <c:showCatName val="0"/>
          <c:showSerName val="0"/>
          <c:showPercent val="0"/>
          <c:showBubbleSize val="0"/>
        </c:dLbls>
        <c:axId val="1407751632"/>
        <c:axId val="1407747056"/>
        <c:extLst/>
      </c:scatterChart>
      <c:valAx>
        <c:axId val="1407751632"/>
        <c:scaling>
          <c:orientation val="minMax"/>
          <c:min val="201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layout>
            <c:manualLayout>
              <c:xMode val="edge"/>
              <c:yMode val="edge"/>
              <c:x val="2.9569305805278279E-2"/>
              <c:y val="0.382774977138315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2955181622705336"/>
          <c:h val="0.7907234401812846"/>
        </c:manualLayout>
      </c:layout>
      <c:scatterChart>
        <c:scatterStyle val="lineMarker"/>
        <c:varyColors val="0"/>
        <c:ser>
          <c:idx val="0"/>
          <c:order val="0"/>
          <c:tx>
            <c:strRef>
              <c:f>GDP!$B$89</c:f>
              <c:strCache>
                <c:ptCount val="1"/>
                <c:pt idx="0">
                  <c:v>9000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GDP!$A$90:$A$95</c:f>
              <c:numCache>
                <c:formatCode>General</c:formatCode>
                <c:ptCount val="6"/>
                <c:pt idx="0">
                  <c:v>2024</c:v>
                </c:pt>
                <c:pt idx="1">
                  <c:v>2023</c:v>
                </c:pt>
                <c:pt idx="2">
                  <c:v>2021</c:v>
                </c:pt>
                <c:pt idx="3">
                  <c:v>2020</c:v>
                </c:pt>
                <c:pt idx="4">
                  <c:v>2019</c:v>
                </c:pt>
                <c:pt idx="5">
                  <c:v>2018</c:v>
                </c:pt>
              </c:numCache>
            </c:numRef>
          </c:xVal>
          <c:yVal>
            <c:numRef>
              <c:f>GDP!$B$90:$B$95</c:f>
              <c:numCache>
                <c:formatCode>General</c:formatCode>
                <c:ptCount val="6"/>
                <c:pt idx="0">
                  <c:v>0.83787180117484505</c:v>
                </c:pt>
                <c:pt idx="1">
                  <c:v>0.85153295900315373</c:v>
                </c:pt>
                <c:pt idx="2">
                  <c:v>0.85153295900315373</c:v>
                </c:pt>
                <c:pt idx="3">
                  <c:v>0.94176657403731634</c:v>
                </c:pt>
                <c:pt idx="4">
                  <c:v>0.94176657403731634</c:v>
                </c:pt>
                <c:pt idx="5">
                  <c:v>0.94176657403731634</c:v>
                </c:pt>
              </c:numCache>
            </c:numRef>
          </c:yVal>
          <c:smooth val="0"/>
          <c:extLst>
            <c:ext xmlns:c16="http://schemas.microsoft.com/office/drawing/2014/chart" uri="{C3380CC4-5D6E-409C-BE32-E72D297353CC}">
              <c16:uniqueId val="{00000000-0512-4CA6-8222-76B9B8C0EE67}"/>
            </c:ext>
          </c:extLst>
        </c:ser>
        <c:ser>
          <c:idx val="1"/>
          <c:order val="1"/>
          <c:tx>
            <c:strRef>
              <c:f>GDP!$C$89</c:f>
              <c:strCache>
                <c:ptCount val="1"/>
                <c:pt idx="0">
                  <c:v>10000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GDP!$A$90:$A$95</c:f>
              <c:numCache>
                <c:formatCode>General</c:formatCode>
                <c:ptCount val="6"/>
                <c:pt idx="0">
                  <c:v>2024</c:v>
                </c:pt>
                <c:pt idx="1">
                  <c:v>2023</c:v>
                </c:pt>
                <c:pt idx="2">
                  <c:v>2021</c:v>
                </c:pt>
                <c:pt idx="3">
                  <c:v>2020</c:v>
                </c:pt>
                <c:pt idx="4">
                  <c:v>2019</c:v>
                </c:pt>
                <c:pt idx="5">
                  <c:v>2018</c:v>
                </c:pt>
              </c:numCache>
            </c:numRef>
          </c:xVal>
          <c:yVal>
            <c:numRef>
              <c:f>GDP!$C$90:$C$95</c:f>
              <c:numCache>
                <c:formatCode>General</c:formatCode>
                <c:ptCount val="6"/>
                <c:pt idx="0">
                  <c:v>0.92501046849702884</c:v>
                </c:pt>
                <c:pt idx="1">
                  <c:v>0.95037160603030535</c:v>
                </c:pt>
                <c:pt idx="2">
                  <c:v>0.95037160603030535</c:v>
                </c:pt>
                <c:pt idx="3">
                  <c:v>1.0383580175283234</c:v>
                </c:pt>
                <c:pt idx="4">
                  <c:v>1.0383580175283234</c:v>
                </c:pt>
                <c:pt idx="5">
                  <c:v>1.0383580175283234</c:v>
                </c:pt>
              </c:numCache>
            </c:numRef>
          </c:yVal>
          <c:smooth val="0"/>
          <c:extLst>
            <c:ext xmlns:c16="http://schemas.microsoft.com/office/drawing/2014/chart" uri="{C3380CC4-5D6E-409C-BE32-E72D297353CC}">
              <c16:uniqueId val="{00000001-0512-4CA6-8222-76B9B8C0EE67}"/>
            </c:ext>
          </c:extLst>
        </c:ser>
        <c:ser>
          <c:idx val="2"/>
          <c:order val="2"/>
          <c:tx>
            <c:strRef>
              <c:f>GDP!$D$89</c:f>
              <c:strCache>
                <c:ptCount val="1"/>
                <c:pt idx="0">
                  <c:v>11000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GDP!$A$90:$A$95</c:f>
              <c:numCache>
                <c:formatCode>General</c:formatCode>
                <c:ptCount val="6"/>
                <c:pt idx="0">
                  <c:v>2024</c:v>
                </c:pt>
                <c:pt idx="1">
                  <c:v>2023</c:v>
                </c:pt>
                <c:pt idx="2">
                  <c:v>2021</c:v>
                </c:pt>
                <c:pt idx="3">
                  <c:v>2020</c:v>
                </c:pt>
                <c:pt idx="4">
                  <c:v>2019</c:v>
                </c:pt>
                <c:pt idx="5">
                  <c:v>2018</c:v>
                </c:pt>
              </c:numCache>
            </c:numRef>
          </c:xVal>
          <c:yVal>
            <c:numRef>
              <c:f>GDP!$D$90:$D$95</c:f>
              <c:numCache>
                <c:formatCode>General</c:formatCode>
                <c:ptCount val="6"/>
                <c:pt idx="0">
                  <c:v>1.0255550846380104</c:v>
                </c:pt>
                <c:pt idx="1">
                  <c:v>1.0416072802092149</c:v>
                </c:pt>
                <c:pt idx="2">
                  <c:v>1.0416072802092149</c:v>
                </c:pt>
                <c:pt idx="3">
                  <c:v>1.1429987479769139</c:v>
                </c:pt>
                <c:pt idx="4">
                  <c:v>1.1429987479769139</c:v>
                </c:pt>
                <c:pt idx="5">
                  <c:v>1.1429987479769139</c:v>
                </c:pt>
              </c:numCache>
            </c:numRef>
          </c:yVal>
          <c:smooth val="0"/>
          <c:extLst>
            <c:ext xmlns:c16="http://schemas.microsoft.com/office/drawing/2014/chart" uri="{C3380CC4-5D6E-409C-BE32-E72D297353CC}">
              <c16:uniqueId val="{00000002-0512-4CA6-8222-76B9B8C0EE67}"/>
            </c:ext>
          </c:extLst>
        </c:ser>
        <c:dLbls>
          <c:showLegendKey val="0"/>
          <c:showVal val="0"/>
          <c:showCatName val="0"/>
          <c:showSerName val="0"/>
          <c:showPercent val="0"/>
          <c:showBubbleSize val="0"/>
        </c:dLbls>
        <c:axId val="1407751632"/>
        <c:axId val="1407747056"/>
      </c:scatterChart>
      <c:valAx>
        <c:axId val="1407751632"/>
        <c:scaling>
          <c:orientation val="minMax"/>
          <c:max val="2024"/>
          <c:min val="2018"/>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3467935921494922"/>
          <c:h val="0.7907234401812846"/>
        </c:manualLayout>
      </c:layout>
      <c:scatterChart>
        <c:scatterStyle val="lineMarker"/>
        <c:varyColors val="0"/>
        <c:ser>
          <c:idx val="0"/>
          <c:order val="0"/>
          <c:tx>
            <c:strRef>
              <c:f>GDP!$B$101</c:f>
              <c:strCache>
                <c:ptCount val="1"/>
                <c:pt idx="0">
                  <c:v>9000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GDP!$A$102:$A$107</c:f>
              <c:numCache>
                <c:formatCode>General</c:formatCode>
                <c:ptCount val="6"/>
                <c:pt idx="0">
                  <c:v>2024</c:v>
                </c:pt>
                <c:pt idx="1">
                  <c:v>2023</c:v>
                </c:pt>
                <c:pt idx="2">
                  <c:v>2021</c:v>
                </c:pt>
                <c:pt idx="3">
                  <c:v>2020</c:v>
                </c:pt>
                <c:pt idx="4">
                  <c:v>2019</c:v>
                </c:pt>
                <c:pt idx="5">
                  <c:v>2018</c:v>
                </c:pt>
              </c:numCache>
            </c:numRef>
          </c:xVal>
          <c:yVal>
            <c:numRef>
              <c:f>GDP!$B$102:$B$107</c:f>
              <c:numCache>
                <c:formatCode>General</c:formatCode>
                <c:ptCount val="6"/>
                <c:pt idx="0">
                  <c:v>0.67029744093987609</c:v>
                </c:pt>
                <c:pt idx="1">
                  <c:v>0.6842675563418199</c:v>
                </c:pt>
                <c:pt idx="2">
                  <c:v>0.6842675563418199</c:v>
                </c:pt>
                <c:pt idx="3">
                  <c:v>0.74858368705530287</c:v>
                </c:pt>
                <c:pt idx="4">
                  <c:v>0.74858368705530287</c:v>
                </c:pt>
                <c:pt idx="5">
                  <c:v>0.74858368705530287</c:v>
                </c:pt>
              </c:numCache>
            </c:numRef>
          </c:yVal>
          <c:smooth val="0"/>
          <c:extLst>
            <c:ext xmlns:c16="http://schemas.microsoft.com/office/drawing/2014/chart" uri="{C3380CC4-5D6E-409C-BE32-E72D297353CC}">
              <c16:uniqueId val="{00000000-8934-461F-8119-F51E2698EB05}"/>
            </c:ext>
          </c:extLst>
        </c:ser>
        <c:ser>
          <c:idx val="1"/>
          <c:order val="1"/>
          <c:tx>
            <c:strRef>
              <c:f>GDP!$C$101</c:f>
              <c:strCache>
                <c:ptCount val="1"/>
                <c:pt idx="0">
                  <c:v>10000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GDP!$A$102:$A$107</c:f>
              <c:numCache>
                <c:formatCode>General</c:formatCode>
                <c:ptCount val="6"/>
                <c:pt idx="0">
                  <c:v>2024</c:v>
                </c:pt>
                <c:pt idx="1">
                  <c:v>2023</c:v>
                </c:pt>
                <c:pt idx="2">
                  <c:v>2021</c:v>
                </c:pt>
                <c:pt idx="3">
                  <c:v>2020</c:v>
                </c:pt>
                <c:pt idx="4">
                  <c:v>2019</c:v>
                </c:pt>
                <c:pt idx="5">
                  <c:v>2018</c:v>
                </c:pt>
              </c:numCache>
            </c:numRef>
          </c:xVal>
          <c:yVal>
            <c:numRef>
              <c:f>GDP!$C$102:$C$107</c:f>
              <c:numCache>
                <c:formatCode>General</c:formatCode>
                <c:ptCount val="6"/>
                <c:pt idx="0">
                  <c:v>0.73732718503386374</c:v>
                </c:pt>
                <c:pt idx="1">
                  <c:v>0.7602972848242443</c:v>
                </c:pt>
                <c:pt idx="2">
                  <c:v>0.7602972848242443</c:v>
                </c:pt>
                <c:pt idx="3">
                  <c:v>0.83712584358872577</c:v>
                </c:pt>
                <c:pt idx="4">
                  <c:v>0.83712584358872577</c:v>
                </c:pt>
                <c:pt idx="5">
                  <c:v>0.83712584358872577</c:v>
                </c:pt>
              </c:numCache>
            </c:numRef>
          </c:yVal>
          <c:smooth val="0"/>
          <c:extLst>
            <c:ext xmlns:c16="http://schemas.microsoft.com/office/drawing/2014/chart" uri="{C3380CC4-5D6E-409C-BE32-E72D297353CC}">
              <c16:uniqueId val="{00000004-8934-461F-8119-F51E2698EB05}"/>
            </c:ext>
          </c:extLst>
        </c:ser>
        <c:ser>
          <c:idx val="2"/>
          <c:order val="2"/>
          <c:tx>
            <c:strRef>
              <c:f>GDP!$D$101</c:f>
              <c:strCache>
                <c:ptCount val="1"/>
                <c:pt idx="0">
                  <c:v>11000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GDP!$A$102:$A$107</c:f>
              <c:numCache>
                <c:formatCode>General</c:formatCode>
                <c:ptCount val="6"/>
                <c:pt idx="0">
                  <c:v>2024</c:v>
                </c:pt>
                <c:pt idx="1">
                  <c:v>2023</c:v>
                </c:pt>
                <c:pt idx="2">
                  <c:v>2021</c:v>
                </c:pt>
                <c:pt idx="3">
                  <c:v>2020</c:v>
                </c:pt>
                <c:pt idx="4">
                  <c:v>2019</c:v>
                </c:pt>
                <c:pt idx="5">
                  <c:v>2018</c:v>
                </c:pt>
              </c:numCache>
            </c:numRef>
          </c:xVal>
          <c:yVal>
            <c:numRef>
              <c:f>GDP!$D$102:$D$107</c:f>
              <c:numCache>
                <c:formatCode>General</c:formatCode>
                <c:ptCount val="6"/>
                <c:pt idx="0">
                  <c:v>0.81105990353724999</c:v>
                </c:pt>
                <c:pt idx="1">
                  <c:v>0.83632701330666881</c:v>
                </c:pt>
                <c:pt idx="2">
                  <c:v>0.83632701330666881</c:v>
                </c:pt>
                <c:pt idx="3">
                  <c:v>0.91761871316456456</c:v>
                </c:pt>
                <c:pt idx="4">
                  <c:v>0.91761871316456456</c:v>
                </c:pt>
                <c:pt idx="5">
                  <c:v>0.91761871316456456</c:v>
                </c:pt>
              </c:numCache>
            </c:numRef>
          </c:yVal>
          <c:smooth val="0"/>
          <c:extLst>
            <c:ext xmlns:c16="http://schemas.microsoft.com/office/drawing/2014/chart" uri="{C3380CC4-5D6E-409C-BE32-E72D297353CC}">
              <c16:uniqueId val="{00000005-8934-461F-8119-F51E2698EB05}"/>
            </c:ext>
          </c:extLst>
        </c:ser>
        <c:dLbls>
          <c:showLegendKey val="0"/>
          <c:showVal val="0"/>
          <c:showCatName val="0"/>
          <c:showSerName val="0"/>
          <c:showPercent val="0"/>
          <c:showBubbleSize val="0"/>
        </c:dLbls>
        <c:axId val="1407751632"/>
        <c:axId val="1407747056"/>
      </c:scatterChart>
      <c:valAx>
        <c:axId val="1407751632"/>
        <c:scaling>
          <c:orientation val="minMax"/>
          <c:max val="2024"/>
          <c:min val="2018"/>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3680534316798165"/>
          <c:h val="0.7907234401812846"/>
        </c:manualLayout>
      </c:layout>
      <c:scatterChart>
        <c:scatterStyle val="lineMarker"/>
        <c:varyColors val="0"/>
        <c:ser>
          <c:idx val="0"/>
          <c:order val="0"/>
          <c:tx>
            <c:strRef>
              <c:f>GDP!$B$113</c:f>
              <c:strCache>
                <c:ptCount val="1"/>
                <c:pt idx="0">
                  <c:v>9000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GDP!$B$114:$B$119</c:f>
              <c:numCache>
                <c:formatCode>General</c:formatCode>
                <c:ptCount val="6"/>
                <c:pt idx="0">
                  <c:v>0.50272308070490701</c:v>
                </c:pt>
                <c:pt idx="1">
                  <c:v>0.50939918083224378</c:v>
                </c:pt>
                <c:pt idx="2">
                  <c:v>0.50939918083224378</c:v>
                </c:pt>
                <c:pt idx="3">
                  <c:v>0.56345008703087307</c:v>
                </c:pt>
                <c:pt idx="4">
                  <c:v>0.56345008703087307</c:v>
                </c:pt>
                <c:pt idx="5">
                  <c:v>0.56345008703087307</c:v>
                </c:pt>
              </c:numCache>
            </c:numRef>
          </c:yVal>
          <c:smooth val="0"/>
          <c:extLst>
            <c:ext xmlns:c16="http://schemas.microsoft.com/office/drawing/2014/chart" uri="{C3380CC4-5D6E-409C-BE32-E72D297353CC}">
              <c16:uniqueId val="{00000000-C34C-4095-8878-B16372B2DAF1}"/>
            </c:ext>
          </c:extLst>
        </c:ser>
        <c:ser>
          <c:idx val="1"/>
          <c:order val="1"/>
          <c:tx>
            <c:strRef>
              <c:f>GDP!$C$113</c:f>
              <c:strCache>
                <c:ptCount val="1"/>
                <c:pt idx="0">
                  <c:v>10000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GDP!$C$114:$C$119</c:f>
              <c:numCache>
                <c:formatCode>General</c:formatCode>
                <c:ptCount val="6"/>
                <c:pt idx="0">
                  <c:v>0.55634687598009713</c:v>
                </c:pt>
                <c:pt idx="1">
                  <c:v>0.57022296361818325</c:v>
                </c:pt>
                <c:pt idx="2">
                  <c:v>0.57022296361818325</c:v>
                </c:pt>
                <c:pt idx="3">
                  <c:v>0.62784438269154419</c:v>
                </c:pt>
                <c:pt idx="4">
                  <c:v>0.62784438269154419</c:v>
                </c:pt>
                <c:pt idx="5">
                  <c:v>0.62784438269154419</c:v>
                </c:pt>
              </c:numCache>
            </c:numRef>
          </c:yVal>
          <c:smooth val="0"/>
          <c:extLst>
            <c:ext xmlns:c16="http://schemas.microsoft.com/office/drawing/2014/chart" uri="{C3380CC4-5D6E-409C-BE32-E72D297353CC}">
              <c16:uniqueId val="{00000004-C34C-4095-8878-B16372B2DAF1}"/>
            </c:ext>
          </c:extLst>
        </c:ser>
        <c:ser>
          <c:idx val="2"/>
          <c:order val="2"/>
          <c:tx>
            <c:strRef>
              <c:f>GDP!$D$113</c:f>
              <c:strCache>
                <c:ptCount val="1"/>
                <c:pt idx="0">
                  <c:v>11000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GDP!$D$114:$D$119</c:f>
              <c:numCache>
                <c:formatCode>General</c:formatCode>
                <c:ptCount val="6"/>
                <c:pt idx="0">
                  <c:v>0.60997067125528726</c:v>
                </c:pt>
                <c:pt idx="1">
                  <c:v>0.62344377355588021</c:v>
                </c:pt>
                <c:pt idx="2">
                  <c:v>0.62344377355588021</c:v>
                </c:pt>
                <c:pt idx="3">
                  <c:v>0.68418939139463142</c:v>
                </c:pt>
                <c:pt idx="4">
                  <c:v>0.68418939139463142</c:v>
                </c:pt>
                <c:pt idx="5">
                  <c:v>0.68418939139463142</c:v>
                </c:pt>
              </c:numCache>
            </c:numRef>
          </c:yVal>
          <c:smooth val="0"/>
          <c:extLst>
            <c:ext xmlns:c16="http://schemas.microsoft.com/office/drawing/2014/chart" uri="{C3380CC4-5D6E-409C-BE32-E72D297353CC}">
              <c16:uniqueId val="{00000005-C34C-4095-8878-B16372B2DAF1}"/>
            </c:ext>
          </c:extLst>
        </c:ser>
        <c:dLbls>
          <c:showLegendKey val="0"/>
          <c:showVal val="0"/>
          <c:showCatName val="0"/>
          <c:showSerName val="0"/>
          <c:showPercent val="0"/>
          <c:showBubbleSize val="0"/>
        </c:dLbls>
        <c:axId val="1407751632"/>
        <c:axId val="1407747056"/>
      </c:scatterChart>
      <c:valAx>
        <c:axId val="1407751632"/>
        <c:scaling>
          <c:orientation val="minMax"/>
          <c:max val="2024"/>
          <c:min val="2018"/>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 CAP</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2955181622705336"/>
          <c:h val="0.7907234401812846"/>
        </c:manualLayout>
      </c:layout>
      <c:scatterChart>
        <c:scatterStyle val="lineMarker"/>
        <c:varyColors val="0"/>
        <c:ser>
          <c:idx val="0"/>
          <c:order val="0"/>
          <c:tx>
            <c:strRef>
              <c:f>GDP!$K$89</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GDP!$A$90:$A$95</c:f>
              <c:numCache>
                <c:formatCode>General</c:formatCode>
                <c:ptCount val="6"/>
                <c:pt idx="0">
                  <c:v>2024</c:v>
                </c:pt>
                <c:pt idx="1">
                  <c:v>2023</c:v>
                </c:pt>
                <c:pt idx="2">
                  <c:v>2021</c:v>
                </c:pt>
                <c:pt idx="3">
                  <c:v>2020</c:v>
                </c:pt>
                <c:pt idx="4">
                  <c:v>2019</c:v>
                </c:pt>
                <c:pt idx="5">
                  <c:v>2018</c:v>
                </c:pt>
              </c:numCache>
            </c:numRef>
          </c:xVal>
          <c:yVal>
            <c:numRef>
              <c:f>GDP!$K$90:$K$95</c:f>
              <c:numCache>
                <c:formatCode>General</c:formatCode>
                <c:ptCount val="6"/>
                <c:pt idx="0">
                  <c:v>51.612902952370462</c:v>
                </c:pt>
                <c:pt idx="1">
                  <c:v>44.857539804630413</c:v>
                </c:pt>
                <c:pt idx="2">
                  <c:v>44.857539804630413</c:v>
                </c:pt>
                <c:pt idx="3">
                  <c:v>44.271078266711449</c:v>
                </c:pt>
                <c:pt idx="4">
                  <c:v>44.271078266711449</c:v>
                </c:pt>
                <c:pt idx="5">
                  <c:v>44.271078266711449</c:v>
                </c:pt>
              </c:numCache>
            </c:numRef>
          </c:yVal>
          <c:smooth val="0"/>
          <c:extLst>
            <c:ext xmlns:c16="http://schemas.microsoft.com/office/drawing/2014/chart" uri="{C3380CC4-5D6E-409C-BE32-E72D297353CC}">
              <c16:uniqueId val="{00000000-02A5-46DA-B556-96BD5F4877B5}"/>
            </c:ext>
          </c:extLst>
        </c:ser>
        <c:ser>
          <c:idx val="1"/>
          <c:order val="1"/>
          <c:tx>
            <c:strRef>
              <c:f>GDP!$L$89</c:f>
              <c:strCache>
                <c:ptCount val="1"/>
                <c:pt idx="0">
                  <c:v>10000-100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GDP!$A$90:$A$95</c:f>
              <c:numCache>
                <c:formatCode>General</c:formatCode>
                <c:ptCount val="6"/>
                <c:pt idx="0">
                  <c:v>2024</c:v>
                </c:pt>
                <c:pt idx="1">
                  <c:v>2023</c:v>
                </c:pt>
                <c:pt idx="2">
                  <c:v>2021</c:v>
                </c:pt>
                <c:pt idx="3">
                  <c:v>2020</c:v>
                </c:pt>
                <c:pt idx="4">
                  <c:v>2019</c:v>
                </c:pt>
                <c:pt idx="5">
                  <c:v>2018</c:v>
                </c:pt>
              </c:numCache>
            </c:numRef>
          </c:xVal>
          <c:yVal>
            <c:numRef>
              <c:f>GDP!$L$90:$L$95</c:f>
              <c:numCache>
                <c:formatCode>General</c:formatCode>
                <c:ptCount val="6"/>
                <c:pt idx="0">
                  <c:v>52.953497834250207</c:v>
                </c:pt>
                <c:pt idx="1">
                  <c:v>45.61783708945466</c:v>
                </c:pt>
                <c:pt idx="2">
                  <c:v>45.61783708945466</c:v>
                </c:pt>
                <c:pt idx="3">
                  <c:v>45.07600696246984</c:v>
                </c:pt>
                <c:pt idx="4">
                  <c:v>45.07600696246984</c:v>
                </c:pt>
                <c:pt idx="5">
                  <c:v>45.07600696246984</c:v>
                </c:pt>
              </c:numCache>
            </c:numRef>
          </c:yVal>
          <c:smooth val="0"/>
          <c:extLst>
            <c:ext xmlns:c16="http://schemas.microsoft.com/office/drawing/2014/chart" uri="{C3380CC4-5D6E-409C-BE32-E72D297353CC}">
              <c16:uniqueId val="{00000004-02A5-46DA-B556-96BD5F4877B5}"/>
            </c:ext>
          </c:extLst>
        </c:ser>
        <c:ser>
          <c:idx val="2"/>
          <c:order val="2"/>
          <c:tx>
            <c:strRef>
              <c:f>GDP!$M$89</c:f>
              <c:strCache>
                <c:ptCount val="1"/>
                <c:pt idx="0">
                  <c:v>11000-100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GDP!$A$90:$A$95</c:f>
              <c:numCache>
                <c:formatCode>General</c:formatCode>
                <c:ptCount val="6"/>
                <c:pt idx="0">
                  <c:v>2024</c:v>
                </c:pt>
                <c:pt idx="1">
                  <c:v>2023</c:v>
                </c:pt>
                <c:pt idx="2">
                  <c:v>2021</c:v>
                </c:pt>
                <c:pt idx="3">
                  <c:v>2020</c:v>
                </c:pt>
                <c:pt idx="4">
                  <c:v>2019</c:v>
                </c:pt>
                <c:pt idx="5">
                  <c:v>2018</c:v>
                </c:pt>
              </c:numCache>
            </c:numRef>
          </c:xVal>
          <c:yVal>
            <c:numRef>
              <c:f>GDP!$M$90:$M$95</c:f>
              <c:numCache>
                <c:formatCode>General</c:formatCode>
                <c:ptCount val="6"/>
                <c:pt idx="0">
                  <c:v>54.29409271612996</c:v>
                </c:pt>
                <c:pt idx="1">
                  <c:v>47.138431659103141</c:v>
                </c:pt>
                <c:pt idx="2">
                  <c:v>47.138431659103141</c:v>
                </c:pt>
                <c:pt idx="3">
                  <c:v>46.685864353986631</c:v>
                </c:pt>
                <c:pt idx="4">
                  <c:v>46.685864353986631</c:v>
                </c:pt>
                <c:pt idx="5">
                  <c:v>46.685864353986631</c:v>
                </c:pt>
              </c:numCache>
            </c:numRef>
          </c:yVal>
          <c:smooth val="0"/>
          <c:extLst>
            <c:ext xmlns:c16="http://schemas.microsoft.com/office/drawing/2014/chart" uri="{C3380CC4-5D6E-409C-BE32-E72D297353CC}">
              <c16:uniqueId val="{00000005-02A5-46DA-B556-96BD5F4877B5}"/>
            </c:ext>
          </c:extLst>
        </c:ser>
        <c:dLbls>
          <c:showLegendKey val="0"/>
          <c:showVal val="0"/>
          <c:showCatName val="0"/>
          <c:showSerName val="0"/>
          <c:showPercent val="0"/>
          <c:showBubbleSize val="0"/>
        </c:dLbls>
        <c:axId val="1407751632"/>
        <c:axId val="1407747056"/>
      </c:scatterChart>
      <c:valAx>
        <c:axId val="1407751632"/>
        <c:scaling>
          <c:orientation val="minMax"/>
          <c:max val="2024"/>
          <c:min val="2018"/>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40.79999999999999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LSFO</a:t>
            </a:r>
            <a:r>
              <a:rPr lang="en-US" altLang="zh-CN" baseline="0"/>
              <a:t> CAP</a:t>
            </a:r>
            <a:endParaRPr lang="zh-CN" altLang="en-US"/>
          </a:p>
        </c:rich>
      </c:tx>
      <c:layout>
        <c:manualLayout>
          <c:xMode val="edge"/>
          <c:yMode val="edge"/>
          <c:x val="0.81372543483968585"/>
          <c:y val="4.43520346714173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GDP!$L$8</c:f>
              <c:strCache>
                <c:ptCount val="1"/>
                <c:pt idx="0">
                  <c:v>9000-100</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extLst xmlns:c15="http://schemas.microsoft.com/office/drawing/2012/chart"/>
            </c:numRef>
          </c:xVal>
          <c:yVal>
            <c:numRef>
              <c:f>GDP!$L$9:$L$19</c:f>
              <c:numCache>
                <c:formatCode>General</c:formatCode>
                <c:ptCount val="11"/>
                <c:pt idx="0">
                  <c:v>720.56974901036676</c:v>
                </c:pt>
                <c:pt idx="1">
                  <c:v>721.52212329820793</c:v>
                </c:pt>
                <c:pt idx="2">
                  <c:v>721.52212329820793</c:v>
                </c:pt>
                <c:pt idx="3">
                  <c:v>707.53232357162494</c:v>
                </c:pt>
                <c:pt idx="4">
                  <c:v>707.53232357162494</c:v>
                </c:pt>
                <c:pt idx="5">
                  <c:v>707.53232357162494</c:v>
                </c:pt>
                <c:pt idx="6">
                  <c:v>707.95097342617601</c:v>
                </c:pt>
                <c:pt idx="7">
                  <c:v>707.95097342617601</c:v>
                </c:pt>
                <c:pt idx="8">
                  <c:v>707.95097342617601</c:v>
                </c:pt>
                <c:pt idx="9">
                  <c:v>684.09036584094781</c:v>
                </c:pt>
                <c:pt idx="10">
                  <c:v>466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CE47-4740-ABFE-0C6DEE3125FD}"/>
            </c:ext>
          </c:extLst>
        </c:ser>
        <c:ser>
          <c:idx val="1"/>
          <c:order val="1"/>
          <c:tx>
            <c:strRef>
              <c:f>GDP!$M$8</c:f>
              <c:strCache>
                <c:ptCount val="1"/>
                <c:pt idx="0">
                  <c:v>9000-300</c:v>
                </c:pt>
              </c:strCache>
              <c:extLst xmlns:c15="http://schemas.microsoft.com/office/drawing/2012/chart"/>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extLst xmlns:c15="http://schemas.microsoft.com/office/drawing/2012/chart"/>
            </c:numRef>
          </c:xVal>
          <c:yVal>
            <c:numRef>
              <c:f>GDP!$M$9:$M$19</c:f>
              <c:numCache>
                <c:formatCode>General</c:formatCode>
                <c:ptCount val="11"/>
                <c:pt idx="0">
                  <c:v>523.50230137404321</c:v>
                </c:pt>
                <c:pt idx="1">
                  <c:v>523.84482924390431</c:v>
                </c:pt>
                <c:pt idx="2">
                  <c:v>523.84482924390431</c:v>
                </c:pt>
                <c:pt idx="3">
                  <c:v>513.54450789385282</c:v>
                </c:pt>
                <c:pt idx="4">
                  <c:v>513.54450789385282</c:v>
                </c:pt>
                <c:pt idx="5">
                  <c:v>513.54450789385282</c:v>
                </c:pt>
                <c:pt idx="6">
                  <c:v>518.64540177741821</c:v>
                </c:pt>
                <c:pt idx="7">
                  <c:v>518.64540177741821</c:v>
                </c:pt>
                <c:pt idx="8">
                  <c:v>518.64540177741821</c:v>
                </c:pt>
                <c:pt idx="9">
                  <c:v>500.93364138554006</c:v>
                </c:pt>
                <c:pt idx="10">
                  <c:v>228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0-CE47-4740-ABFE-0C6DEE3125FD}"/>
            </c:ext>
          </c:extLst>
        </c:ser>
        <c:ser>
          <c:idx val="2"/>
          <c:order val="2"/>
          <c:tx>
            <c:strRef>
              <c:f>GDP!$N$8</c:f>
              <c:strCache>
                <c:ptCount val="1"/>
                <c:pt idx="0">
                  <c:v>9000-500</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extLst xmlns:c15="http://schemas.microsoft.com/office/drawing/2012/chart"/>
            </c:numRef>
          </c:xVal>
          <c:yVal>
            <c:numRef>
              <c:f>GDP!$N$9:$N$19</c:f>
              <c:numCache>
                <c:formatCode>General</c:formatCode>
                <c:ptCount val="11"/>
                <c:pt idx="0">
                  <c:v>451.11017775253657</c:v>
                </c:pt>
                <c:pt idx="1">
                  <c:v>451.61658718560108</c:v>
                </c:pt>
                <c:pt idx="2">
                  <c:v>451.61658718560108</c:v>
                </c:pt>
                <c:pt idx="3">
                  <c:v>442.71078266711453</c:v>
                </c:pt>
                <c:pt idx="4">
                  <c:v>442.71078266711453</c:v>
                </c:pt>
                <c:pt idx="5">
                  <c:v>442.71078266711453</c:v>
                </c:pt>
                <c:pt idx="6">
                  <c:v>448.62827253746678</c:v>
                </c:pt>
                <c:pt idx="7">
                  <c:v>448.62827253746678</c:v>
                </c:pt>
                <c:pt idx="8">
                  <c:v>448.62827253746678</c:v>
                </c:pt>
                <c:pt idx="9">
                  <c:v>433.1656533370392</c:v>
                </c:pt>
                <c:pt idx="10">
                  <c:v>171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1-CE47-4740-ABFE-0C6DEE3125FD}"/>
            </c:ext>
          </c:extLst>
        </c:ser>
        <c:ser>
          <c:idx val="3"/>
          <c:order val="3"/>
          <c:tx>
            <c:strRef>
              <c:f>GDP!$O$8</c:f>
              <c:strCache>
                <c:ptCount val="1"/>
                <c:pt idx="0">
                  <c:v>9000-700</c:v>
                </c:pt>
              </c:strCache>
              <c:extLst xmlns:c15="http://schemas.microsoft.com/office/drawing/2012/chart"/>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extLst xmlns:c15="http://schemas.microsoft.com/office/drawing/2012/chart"/>
            </c:numRef>
          </c:xVal>
          <c:yVal>
            <c:numRef>
              <c:f>GDP!$O$9:$O$19</c:f>
              <c:numCache>
                <c:formatCode>General</c:formatCode>
                <c:ptCount val="11"/>
                <c:pt idx="0">
                  <c:v>408.88143897332441</c:v>
                </c:pt>
                <c:pt idx="1">
                  <c:v>409.80023652026767</c:v>
                </c:pt>
                <c:pt idx="2">
                  <c:v>409.80023652026767</c:v>
                </c:pt>
                <c:pt idx="3">
                  <c:v>401.65941918343668</c:v>
                </c:pt>
                <c:pt idx="4">
                  <c:v>401.65941918343668</c:v>
                </c:pt>
                <c:pt idx="5">
                  <c:v>401.65941918343668</c:v>
                </c:pt>
                <c:pt idx="6">
                  <c:v>407.13664039527333</c:v>
                </c:pt>
                <c:pt idx="7">
                  <c:v>407.13664039527333</c:v>
                </c:pt>
                <c:pt idx="8">
                  <c:v>407.13664039527333</c:v>
                </c:pt>
                <c:pt idx="9">
                  <c:v>393.78695757912658</c:v>
                </c:pt>
                <c:pt idx="10">
                  <c:v>140</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2-CE47-4740-ABFE-0C6DEE3125FD}"/>
            </c:ext>
          </c:extLst>
        </c:ser>
        <c:ser>
          <c:idx val="4"/>
          <c:order val="4"/>
          <c:tx>
            <c:strRef>
              <c:f>GDP!$P$8</c:f>
              <c:strCache>
                <c:ptCount val="1"/>
                <c:pt idx="0">
                  <c:v>9000-1000</c:v>
                </c:pt>
              </c:strCache>
              <c:extLst xmlns:c15="http://schemas.microsoft.com/office/drawing/2012/chart"/>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extLst xmlns:c15="http://schemas.microsoft.com/office/drawing/2012/chart"/>
            </c:numRef>
          </c:xVal>
          <c:yVal>
            <c:numRef>
              <c:f>GDP!$P$9:$P$19</c:f>
              <c:numCache>
                <c:formatCode>General</c:formatCode>
                <c:ptCount val="11"/>
                <c:pt idx="0">
                  <c:v>368.66359251693183</c:v>
                </c:pt>
                <c:pt idx="1">
                  <c:v>369.50448042458271</c:v>
                </c:pt>
                <c:pt idx="2">
                  <c:v>369.50448042458271</c:v>
                </c:pt>
                <c:pt idx="3">
                  <c:v>362.21791309127553</c:v>
                </c:pt>
                <c:pt idx="4">
                  <c:v>362.21791309127553</c:v>
                </c:pt>
                <c:pt idx="5">
                  <c:v>362.21791309127553</c:v>
                </c:pt>
                <c:pt idx="6">
                  <c:v>368.23823526196696</c:v>
                </c:pt>
                <c:pt idx="7">
                  <c:v>368.23823526196696</c:v>
                </c:pt>
                <c:pt idx="8">
                  <c:v>368.23823526196696</c:v>
                </c:pt>
                <c:pt idx="9">
                  <c:v>355.32404544349095</c:v>
                </c:pt>
                <c:pt idx="10">
                  <c:v>118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3-CE47-4740-ABFE-0C6DEE3125FD}"/>
            </c:ext>
          </c:extLst>
        </c:ser>
        <c:dLbls>
          <c:showLegendKey val="0"/>
          <c:showVal val="0"/>
          <c:showCatName val="0"/>
          <c:showSerName val="0"/>
          <c:showPercent val="0"/>
          <c:showBubbleSize val="0"/>
        </c:dLbls>
        <c:axId val="1407751632"/>
        <c:axId val="1407747056"/>
        <c:extLst>
          <c:ext xmlns:c15="http://schemas.microsoft.com/office/drawing/2012/chart" uri="{02D57815-91ED-43cb-92C2-25804820EDAC}">
            <c15:filteredScatterSeries>
              <c15:ser>
                <c:idx val="5"/>
                <c:order val="5"/>
                <c:tx>
                  <c:strRef>
                    <c:extLst>
                      <c:ext uri="{02D57815-91ED-43cb-92C2-25804820EDAC}">
                        <c15:formulaRef>
                          <c15:sqref>GDP!$Q$8</c15:sqref>
                        </c15:formulaRef>
                      </c:ext>
                    </c:extLst>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c:ex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c:ext uri="{02D57815-91ED-43cb-92C2-25804820EDAC}">
                        <c15:formulaRef>
                          <c15:sqref>GDP!$Q$9:$Q$19</c15:sqref>
                        </c15:formulaRef>
                      </c:ext>
                    </c:extLst>
                    <c:numCache>
                      <c:formatCode>General</c:formatCode>
                      <c:ptCount val="11"/>
                      <c:pt idx="0">
                        <c:v>754.08462105736055</c:v>
                      </c:pt>
                      <c:pt idx="1">
                        <c:v>755.73550111529892</c:v>
                      </c:pt>
                      <c:pt idx="2">
                        <c:v>755.73550111529892</c:v>
                      </c:pt>
                      <c:pt idx="3">
                        <c:v>739.72947140196038</c:v>
                      </c:pt>
                      <c:pt idx="4">
                        <c:v>739.72947140196038</c:v>
                      </c:pt>
                      <c:pt idx="5">
                        <c:v>739.72947140196038</c:v>
                      </c:pt>
                      <c:pt idx="6">
                        <c:v>743.39174254763293</c:v>
                      </c:pt>
                      <c:pt idx="7">
                        <c:v>743.39174254763293</c:v>
                      </c:pt>
                      <c:pt idx="8">
                        <c:v>743.39174254763293</c:v>
                      </c:pt>
                      <c:pt idx="9">
                        <c:v>717.05857624292116</c:v>
                      </c:pt>
                      <c:pt idx="10">
                        <c:v>468</c:v>
                      </c:pt>
                    </c:numCache>
                  </c:numRef>
                </c:yVal>
                <c:smooth val="0"/>
                <c:extLst>
                  <c:ext xmlns:c16="http://schemas.microsoft.com/office/drawing/2014/chart" uri="{C3380CC4-5D6E-409C-BE32-E72D297353CC}">
                    <c16:uniqueId val="{00000014-CE47-4740-ABFE-0C6DEE3125FD}"/>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GDP!$R$8</c15:sqref>
                        </c15:formulaRef>
                      </c:ext>
                    </c:extLst>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GDP!$R$9:$R$19</c15:sqref>
                        </c15:formulaRef>
                      </c:ext>
                    </c:extLst>
                    <c:numCache>
                      <c:formatCode>General</c:formatCode>
                      <c:ptCount val="11"/>
                      <c:pt idx="0">
                        <c:v>547.6330092478787</c:v>
                      </c:pt>
                      <c:pt idx="1">
                        <c:v>548.93463964310433</c:v>
                      </c:pt>
                      <c:pt idx="2">
                        <c:v>548.93463964310433</c:v>
                      </c:pt>
                      <c:pt idx="3">
                        <c:v>536.8874400708462</c:v>
                      </c:pt>
                      <c:pt idx="4">
                        <c:v>536.8874400708462</c:v>
                      </c:pt>
                      <c:pt idx="5">
                        <c:v>536.8874400708462</c:v>
                      </c:pt>
                      <c:pt idx="6">
                        <c:v>543.7132628633268</c:v>
                      </c:pt>
                      <c:pt idx="7">
                        <c:v>543.7132628633268</c:v>
                      </c:pt>
                      <c:pt idx="8">
                        <c:v>543.7132628633268</c:v>
                      </c:pt>
                      <c:pt idx="9">
                        <c:v>524.74401556474299</c:v>
                      </c:pt>
                      <c:pt idx="10">
                        <c:v>230</c:v>
                      </c:pt>
                    </c:numCache>
                  </c:numRef>
                </c:yVal>
                <c:smooth val="0"/>
                <c:extLst xmlns:c15="http://schemas.microsoft.com/office/drawing/2012/chart">
                  <c:ext xmlns:c16="http://schemas.microsoft.com/office/drawing/2014/chart" uri="{C3380CC4-5D6E-409C-BE32-E72D297353CC}">
                    <c16:uniqueId val="{00000015-CE47-4740-ABFE-0C6DEE3125FD}"/>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GDP!$S$8</c15:sqref>
                        </c15:formulaRef>
                      </c:ext>
                    </c:extLst>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GDP!$S$9:$S$19</c15:sqref>
                        </c15:formulaRef>
                      </c:ext>
                    </c:extLst>
                    <c:numCache>
                      <c:formatCode>General</c:formatCode>
                      <c:ptCount val="11"/>
                      <c:pt idx="0">
                        <c:v>472.55969586261261</c:v>
                      </c:pt>
                      <c:pt idx="1">
                        <c:v>472.90491116067994</c:v>
                      </c:pt>
                      <c:pt idx="2">
                        <c:v>472.90491116067994</c:v>
                      </c:pt>
                      <c:pt idx="3">
                        <c:v>462.83400006107433</c:v>
                      </c:pt>
                      <c:pt idx="4">
                        <c:v>462.83400006107433</c:v>
                      </c:pt>
                      <c:pt idx="5">
                        <c:v>462.83400006107433</c:v>
                      </c:pt>
                      <c:pt idx="6">
                        <c:v>470.23849761152593</c:v>
                      </c:pt>
                      <c:pt idx="7">
                        <c:v>470.23849761152593</c:v>
                      </c:pt>
                      <c:pt idx="8">
                        <c:v>470.23849761152593</c:v>
                      </c:pt>
                      <c:pt idx="9">
                        <c:v>454.22867664941106</c:v>
                      </c:pt>
                      <c:pt idx="10">
                        <c:v>174</c:v>
                      </c:pt>
                    </c:numCache>
                  </c:numRef>
                </c:yVal>
                <c:smooth val="0"/>
                <c:extLst xmlns:c15="http://schemas.microsoft.com/office/drawing/2012/chart">
                  <c:ext xmlns:c16="http://schemas.microsoft.com/office/drawing/2014/chart" uri="{C3380CC4-5D6E-409C-BE32-E72D297353CC}">
                    <c16:uniqueId val="{00000016-CE47-4740-ABFE-0C6DEE3125FD}"/>
                  </c:ext>
                </c:extLst>
              </c15:ser>
            </c15:filteredScatterSeries>
            <c15:filteredScatterSeries>
              <c15:ser>
                <c:idx val="8"/>
                <c:order val="8"/>
                <c:tx>
                  <c:strRef>
                    <c:extLst xmlns:c15="http://schemas.microsoft.com/office/drawing/2012/chart">
                      <c:ext xmlns:c15="http://schemas.microsoft.com/office/drawing/2012/chart" uri="{02D57815-91ED-43cb-92C2-25804820EDAC}">
                        <c15:formulaRef>
                          <c15:sqref>GDP!$T$8</c15:sqref>
                        </c15:formulaRef>
                      </c:ext>
                    </c:extLst>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GDP!$T$9:$T$19</c15:sqref>
                        </c15:formulaRef>
                      </c:ext>
                    </c:extLst>
                    <c:numCache>
                      <c:formatCode>General</c:formatCode>
                      <c:ptCount val="11"/>
                      <c:pt idx="0">
                        <c:v>428.32006476058081</c:v>
                      </c:pt>
                      <c:pt idx="1">
                        <c:v>428.80766864087377</c:v>
                      </c:pt>
                      <c:pt idx="2">
                        <c:v>428.80766864087377</c:v>
                      </c:pt>
                      <c:pt idx="3">
                        <c:v>420.17277918587956</c:v>
                      </c:pt>
                      <c:pt idx="4">
                        <c:v>420.17277918587956</c:v>
                      </c:pt>
                      <c:pt idx="5">
                        <c:v>420.17277918587956</c:v>
                      </c:pt>
                      <c:pt idx="6">
                        <c:v>427.88245646637006</c:v>
                      </c:pt>
                      <c:pt idx="7">
                        <c:v>427.88245646637006</c:v>
                      </c:pt>
                      <c:pt idx="8">
                        <c:v>427.88245646637006</c:v>
                      </c:pt>
                      <c:pt idx="9">
                        <c:v>413.01841364694434</c:v>
                      </c:pt>
                      <c:pt idx="10">
                        <c:v>142</c:v>
                      </c:pt>
                    </c:numCache>
                  </c:numRef>
                </c:yVal>
                <c:smooth val="0"/>
                <c:extLst xmlns:c15="http://schemas.microsoft.com/office/drawing/2012/chart">
                  <c:ext xmlns:c16="http://schemas.microsoft.com/office/drawing/2014/chart" uri="{C3380CC4-5D6E-409C-BE32-E72D297353CC}">
                    <c16:uniqueId val="{00000017-CE47-4740-ABFE-0C6DEE3125FD}"/>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GDP!$U$8</c15:sqref>
                        </c15:formulaRef>
                      </c:ext>
                    </c:extLst>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GDP!$U$9:$U$19</c15:sqref>
                        </c15:formulaRef>
                      </c:ext>
                    </c:extLst>
                    <c:numCache>
                      <c:formatCode>General</c:formatCode>
                      <c:ptCount val="11"/>
                      <c:pt idx="0">
                        <c:v>386.09132598136864</c:v>
                      </c:pt>
                      <c:pt idx="1">
                        <c:v>386.99131797554037</c:v>
                      </c:pt>
                      <c:pt idx="2">
                        <c:v>386.99131797554037</c:v>
                      </c:pt>
                      <c:pt idx="3">
                        <c:v>378.31648700644337</c:v>
                      </c:pt>
                      <c:pt idx="4">
                        <c:v>378.31648700644337</c:v>
                      </c:pt>
                      <c:pt idx="5">
                        <c:v>378.31648700644337</c:v>
                      </c:pt>
                      <c:pt idx="6">
                        <c:v>386.39082432417666</c:v>
                      </c:pt>
                      <c:pt idx="7">
                        <c:v>386.39082432417666</c:v>
                      </c:pt>
                      <c:pt idx="8">
                        <c:v>386.39082432417666</c:v>
                      </c:pt>
                      <c:pt idx="9">
                        <c:v>372.72393426675467</c:v>
                      </c:pt>
                      <c:pt idx="10">
                        <c:v>120</c:v>
                      </c:pt>
                    </c:numCache>
                  </c:numRef>
                </c:yVal>
                <c:smooth val="0"/>
                <c:extLst xmlns:c15="http://schemas.microsoft.com/office/drawing/2012/chart">
                  <c:ext xmlns:c16="http://schemas.microsoft.com/office/drawing/2014/chart" uri="{C3380CC4-5D6E-409C-BE32-E72D297353CC}">
                    <c16:uniqueId val="{00000018-CE47-4740-ABFE-0C6DEE3125FD}"/>
                  </c:ext>
                </c:extLst>
              </c15:ser>
            </c15:filteredScatterSeries>
            <c15:filteredScatterSeries>
              <c15:ser>
                <c:idx val="10"/>
                <c:order val="10"/>
                <c:tx>
                  <c:strRef>
                    <c:extLst xmlns:c15="http://schemas.microsoft.com/office/drawing/2012/chart">
                      <c:ext xmlns:c15="http://schemas.microsoft.com/office/drawing/2012/chart" uri="{02D57815-91ED-43cb-92C2-25804820EDAC}">
                        <c15:formulaRef>
                          <c15:sqref>GDP!$V$8</c15:sqref>
                        </c15:formulaRef>
                      </c:ext>
                    </c:extLst>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GDP!$V$9:$V$19</c15:sqref>
                        </c15:formulaRef>
                      </c:ext>
                    </c:extLst>
                    <c:numCache>
                      <c:formatCode>General</c:formatCode>
                      <c:ptCount val="11"/>
                      <c:pt idx="0">
                        <c:v>786.25889822247461</c:v>
                      </c:pt>
                      <c:pt idx="1">
                        <c:v>787.66798707791713</c:v>
                      </c:pt>
                      <c:pt idx="2">
                        <c:v>787.66798707791713</c:v>
                      </c:pt>
                      <c:pt idx="3">
                        <c:v>769.51183314502089</c:v>
                      </c:pt>
                      <c:pt idx="4">
                        <c:v>769.51183314502089</c:v>
                      </c:pt>
                      <c:pt idx="5">
                        <c:v>769.51183314502089</c:v>
                      </c:pt>
                      <c:pt idx="6">
                        <c:v>777.10369366316502</c:v>
                      </c:pt>
                      <c:pt idx="7">
                        <c:v>777.10369366316502</c:v>
                      </c:pt>
                      <c:pt idx="8">
                        <c:v>777.10369366316502</c:v>
                      </c:pt>
                      <c:pt idx="9">
                        <c:v>748.19521940034042</c:v>
                      </c:pt>
                      <c:pt idx="10">
                        <c:v>470</c:v>
                      </c:pt>
                    </c:numCache>
                  </c:numRef>
                </c:yVal>
                <c:smooth val="0"/>
                <c:extLst xmlns:c15="http://schemas.microsoft.com/office/drawing/2012/chart">
                  <c:ext xmlns:c16="http://schemas.microsoft.com/office/drawing/2014/chart" uri="{C3380CC4-5D6E-409C-BE32-E72D297353CC}">
                    <c16:uniqueId val="{00000019-CE47-4740-ABFE-0C6DEE3125FD}"/>
                  </c:ext>
                </c:extLst>
              </c15:ser>
            </c15:filteredScatterSeries>
            <c15:filteredScatterSeries>
              <c15:ser>
                <c:idx val="11"/>
                <c:order val="11"/>
                <c:tx>
                  <c:strRef>
                    <c:extLst xmlns:c15="http://schemas.microsoft.com/office/drawing/2012/chart">
                      <c:ext xmlns:c15="http://schemas.microsoft.com/office/drawing/2012/chart" uri="{02D57815-91ED-43cb-92C2-25804820EDAC}">
                        <c15:formulaRef>
                          <c15:sqref>GDP!$W$8</c15:sqref>
                        </c15:formulaRef>
                      </c:ext>
                    </c:extLst>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GDP!$W$9:$W$19</c15:sqref>
                        </c15:formulaRef>
                      </c:ext>
                    </c:extLst>
                    <c:numCache>
                      <c:formatCode>General</c:formatCode>
                      <c:ptCount val="11"/>
                      <c:pt idx="0">
                        <c:v>571.09341968077433</c:v>
                      </c:pt>
                      <c:pt idx="1">
                        <c:v>571.7435581878317</c:v>
                      </c:pt>
                      <c:pt idx="2">
                        <c:v>571.7435581878317</c:v>
                      </c:pt>
                      <c:pt idx="3">
                        <c:v>558.62051485632276</c:v>
                      </c:pt>
                      <c:pt idx="4">
                        <c:v>558.62051485632276</c:v>
                      </c:pt>
                      <c:pt idx="5">
                        <c:v>558.62051485632276</c:v>
                      </c:pt>
                      <c:pt idx="6">
                        <c:v>568.78112394923539</c:v>
                      </c:pt>
                      <c:pt idx="7">
                        <c:v>568.78112394923539</c:v>
                      </c:pt>
                      <c:pt idx="8">
                        <c:v>568.78112394923539</c:v>
                      </c:pt>
                      <c:pt idx="9">
                        <c:v>547.638606121669</c:v>
                      </c:pt>
                      <c:pt idx="10">
                        <c:v>232</c:v>
                      </c:pt>
                    </c:numCache>
                  </c:numRef>
                </c:yVal>
                <c:smooth val="0"/>
                <c:extLst xmlns:c15="http://schemas.microsoft.com/office/drawing/2012/chart">
                  <c:ext xmlns:c16="http://schemas.microsoft.com/office/drawing/2014/chart" uri="{C3380CC4-5D6E-409C-BE32-E72D297353CC}">
                    <c16:uniqueId val="{0000001A-CE47-4740-ABFE-0C6DEE3125FD}"/>
                  </c:ext>
                </c:extLst>
              </c15:ser>
            </c15:filteredScatterSeries>
            <c15:filteredScatterSeries>
              <c15:ser>
                <c:idx val="12"/>
                <c:order val="12"/>
                <c:tx>
                  <c:strRef>
                    <c:extLst xmlns:c15="http://schemas.microsoft.com/office/drawing/2012/chart">
                      <c:ext xmlns:c15="http://schemas.microsoft.com/office/drawing/2012/chart" uri="{02D57815-91ED-43cb-92C2-25804820EDAC}">
                        <c15:formulaRef>
                          <c15:sqref>GDP!$X$8</c15:sqref>
                        </c15:formulaRef>
                      </c:ext>
                    </c:extLst>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GDP!$X$9:$X$19</c15:sqref>
                        </c15:formulaRef>
                      </c:ext>
                    </c:extLst>
                    <c:numCache>
                      <c:formatCode>General</c:formatCode>
                      <c:ptCount val="11"/>
                      <c:pt idx="0">
                        <c:v>492.66861909080893</c:v>
                      </c:pt>
                      <c:pt idx="1">
                        <c:v>493.43293785093454</c:v>
                      </c:pt>
                      <c:pt idx="2">
                        <c:v>493.43293785093454</c:v>
                      </c:pt>
                      <c:pt idx="3">
                        <c:v>482.15228875927568</c:v>
                      </c:pt>
                      <c:pt idx="4">
                        <c:v>482.15228875927568</c:v>
                      </c:pt>
                      <c:pt idx="5">
                        <c:v>482.15228875927568</c:v>
                      </c:pt>
                      <c:pt idx="6">
                        <c:v>491.84872268558502</c:v>
                      </c:pt>
                      <c:pt idx="7">
                        <c:v>491.84872268558502</c:v>
                      </c:pt>
                      <c:pt idx="8">
                        <c:v>491.84872268558502</c:v>
                      </c:pt>
                      <c:pt idx="9">
                        <c:v>473.46013271722893</c:v>
                      </c:pt>
                      <c:pt idx="10">
                        <c:v>176</c:v>
                      </c:pt>
                    </c:numCache>
                  </c:numRef>
                </c:yVal>
                <c:smooth val="0"/>
                <c:extLst xmlns:c15="http://schemas.microsoft.com/office/drawing/2012/chart">
                  <c:ext xmlns:c16="http://schemas.microsoft.com/office/drawing/2014/chart" uri="{C3380CC4-5D6E-409C-BE32-E72D297353CC}">
                    <c16:uniqueId val="{0000001B-CE47-4740-ABFE-0C6DEE3125FD}"/>
                  </c:ext>
                </c:extLst>
              </c15:ser>
            </c15:filteredScatterSeries>
            <c15:filteredScatterSeries>
              <c15:ser>
                <c:idx val="13"/>
                <c:order val="13"/>
                <c:tx>
                  <c:strRef>
                    <c:extLst xmlns:c15="http://schemas.microsoft.com/office/drawing/2012/chart">
                      <c:ext xmlns:c15="http://schemas.microsoft.com/office/drawing/2012/chart" uri="{02D57815-91ED-43cb-92C2-25804820EDAC}">
                        <c15:formulaRef>
                          <c15:sqref>GDP!$Y$8</c15:sqref>
                        </c15:formulaRef>
                      </c:ext>
                    </c:extLst>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GDP!$Y$9:$Y$19</c15:sqref>
                        </c15:formulaRef>
                      </c:ext>
                    </c:extLst>
                    <c:numCache>
                      <c:formatCode>General</c:formatCode>
                      <c:ptCount val="11"/>
                      <c:pt idx="0">
                        <c:v>447.08839310689734</c:v>
                      </c:pt>
                      <c:pt idx="1">
                        <c:v>447.05480347665565</c:v>
                      </c:pt>
                      <c:pt idx="2">
                        <c:v>447.05480347665565</c:v>
                      </c:pt>
                      <c:pt idx="3">
                        <c:v>437.07628179680586</c:v>
                      </c:pt>
                      <c:pt idx="4">
                        <c:v>437.07628179680586</c:v>
                      </c:pt>
                      <c:pt idx="5">
                        <c:v>437.07628179680586</c:v>
                      </c:pt>
                      <c:pt idx="6">
                        <c:v>446.89945453154212</c:v>
                      </c:pt>
                      <c:pt idx="7">
                        <c:v>446.89945453154212</c:v>
                      </c:pt>
                      <c:pt idx="8">
                        <c:v>446.89945453154212</c:v>
                      </c:pt>
                      <c:pt idx="9">
                        <c:v>430.41830247020812</c:v>
                      </c:pt>
                      <c:pt idx="10">
                        <c:v>144</c:v>
                      </c:pt>
                    </c:numCache>
                  </c:numRef>
                </c:yVal>
                <c:smooth val="0"/>
                <c:extLst xmlns:c15="http://schemas.microsoft.com/office/drawing/2012/chart">
                  <c:ext xmlns:c16="http://schemas.microsoft.com/office/drawing/2014/chart" uri="{C3380CC4-5D6E-409C-BE32-E72D297353CC}">
                    <c16:uniqueId val="{0000001C-CE47-4740-ABFE-0C6DEE3125FD}"/>
                  </c:ext>
                </c:extLst>
              </c15:ser>
            </c15:filteredScatterSeries>
            <c15:filteredScatterSeries>
              <c15:ser>
                <c:idx val="14"/>
                <c:order val="14"/>
                <c:tx>
                  <c:strRef>
                    <c:extLst xmlns:c15="http://schemas.microsoft.com/office/drawing/2012/chart">
                      <c:ext xmlns:c15="http://schemas.microsoft.com/office/drawing/2012/chart" uri="{02D57815-91ED-43cb-92C2-25804820EDAC}">
                        <c15:formulaRef>
                          <c15:sqref>GDP!$Z$8</c15:sqref>
                        </c15:formulaRef>
                      </c:ext>
                    </c:extLst>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GDP!$Z$9:$Z$19</c15:sqref>
                        </c15:formulaRef>
                      </c:ext>
                    </c:extLst>
                    <c:numCache>
                      <c:formatCode>General</c:formatCode>
                      <c:ptCount val="11"/>
                      <c:pt idx="0">
                        <c:v>402.84876200486553</c:v>
                      </c:pt>
                      <c:pt idx="1">
                        <c:v>403.71785824167375</c:v>
                      </c:pt>
                      <c:pt idx="2">
                        <c:v>403.71785824167375</c:v>
                      </c:pt>
                      <c:pt idx="3">
                        <c:v>394.41506092161109</c:v>
                      </c:pt>
                      <c:pt idx="4">
                        <c:v>394.41506092161109</c:v>
                      </c:pt>
                      <c:pt idx="5">
                        <c:v>394.41506092161109</c:v>
                      </c:pt>
                      <c:pt idx="6">
                        <c:v>403.67900438342394</c:v>
                      </c:pt>
                      <c:pt idx="7">
                        <c:v>403.67900438342394</c:v>
                      </c:pt>
                      <c:pt idx="8">
                        <c:v>403.67900438342394</c:v>
                      </c:pt>
                      <c:pt idx="9">
                        <c:v>389.20803946774134</c:v>
                      </c:pt>
                      <c:pt idx="10">
                        <c:v>123</c:v>
                      </c:pt>
                    </c:numCache>
                  </c:numRef>
                </c:yVal>
                <c:smooth val="0"/>
                <c:extLst xmlns:c15="http://schemas.microsoft.com/office/drawing/2012/chart">
                  <c:ext xmlns:c16="http://schemas.microsoft.com/office/drawing/2014/chart" uri="{C3380CC4-5D6E-409C-BE32-E72D297353CC}">
                    <c16:uniqueId val="{0000001D-CE47-4740-ABFE-0C6DEE3125FD}"/>
                  </c:ext>
                </c:extLst>
              </c15:ser>
            </c15:filteredScatterSeries>
          </c:ext>
        </c:extLst>
      </c:scatterChart>
      <c:valAx>
        <c:axId val="140775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 CAP</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4728434455897094"/>
          <c:y val="3.3264026003563006E-2"/>
          <c:w val="0.61011547026009505"/>
          <c:h val="0.7907234401812846"/>
        </c:manualLayout>
      </c:layout>
      <c:scatterChart>
        <c:scatterStyle val="lineMarker"/>
        <c:varyColors val="0"/>
        <c:ser>
          <c:idx val="0"/>
          <c:order val="0"/>
          <c:tx>
            <c:strRef>
              <c:f>GDP!$S$101</c:f>
              <c:strCache>
                <c:ptCount val="1"/>
                <c:pt idx="0">
                  <c:v>9000-300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GDP!$A$102:$A$107</c:f>
              <c:numCache>
                <c:formatCode>General</c:formatCode>
                <c:ptCount val="6"/>
                <c:pt idx="0">
                  <c:v>2024</c:v>
                </c:pt>
                <c:pt idx="1">
                  <c:v>2023</c:v>
                </c:pt>
                <c:pt idx="2">
                  <c:v>2021</c:v>
                </c:pt>
                <c:pt idx="3">
                  <c:v>2020</c:v>
                </c:pt>
                <c:pt idx="4">
                  <c:v>2019</c:v>
                </c:pt>
                <c:pt idx="5">
                  <c:v>2018</c:v>
                </c:pt>
              </c:numCache>
            </c:numRef>
          </c:xVal>
          <c:yVal>
            <c:numRef>
              <c:f>GDP!$K$102:$K$107</c:f>
              <c:numCache>
                <c:formatCode>General</c:formatCode>
                <c:ptCount val="6"/>
                <c:pt idx="0">
                  <c:v>27.482195078534922</c:v>
                </c:pt>
                <c:pt idx="1">
                  <c:v>23.56921582955157</c:v>
                </c:pt>
                <c:pt idx="2">
                  <c:v>23.56921582955157</c:v>
                </c:pt>
                <c:pt idx="3">
                  <c:v>23.342932176993315</c:v>
                </c:pt>
                <c:pt idx="4">
                  <c:v>23.342932176993315</c:v>
                </c:pt>
                <c:pt idx="5">
                  <c:v>23.342932176993315</c:v>
                </c:pt>
              </c:numCache>
            </c:numRef>
          </c:yVal>
          <c:smooth val="0"/>
          <c:extLst>
            <c:ext xmlns:c16="http://schemas.microsoft.com/office/drawing/2014/chart" uri="{C3380CC4-5D6E-409C-BE32-E72D297353CC}">
              <c16:uniqueId val="{00000000-3B2E-4CB6-9915-476B76B44D86}"/>
            </c:ext>
          </c:extLst>
        </c:ser>
        <c:ser>
          <c:idx val="1"/>
          <c:order val="1"/>
          <c:tx>
            <c:strRef>
              <c:f>GDP!$T$101</c:f>
              <c:strCache>
                <c:ptCount val="1"/>
                <c:pt idx="0">
                  <c:v>10000-300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GDP!$A$102:$A$107</c:f>
              <c:numCache>
                <c:formatCode>General</c:formatCode>
                <c:ptCount val="6"/>
                <c:pt idx="0">
                  <c:v>2024</c:v>
                </c:pt>
                <c:pt idx="1">
                  <c:v>2023</c:v>
                </c:pt>
                <c:pt idx="2">
                  <c:v>2021</c:v>
                </c:pt>
                <c:pt idx="3">
                  <c:v>2020</c:v>
                </c:pt>
                <c:pt idx="4">
                  <c:v>2019</c:v>
                </c:pt>
                <c:pt idx="5">
                  <c:v>2018</c:v>
                </c:pt>
              </c:numCache>
            </c:numRef>
          </c:xVal>
          <c:yVal>
            <c:numRef>
              <c:f>GDP!$L$102:$L$107</c:f>
              <c:numCache>
                <c:formatCode>General</c:formatCode>
                <c:ptCount val="6"/>
                <c:pt idx="0">
                  <c:v>28.152492519474794</c:v>
                </c:pt>
                <c:pt idx="1">
                  <c:v>24.329513114375818</c:v>
                </c:pt>
                <c:pt idx="2">
                  <c:v>24.329513114375818</c:v>
                </c:pt>
                <c:pt idx="3">
                  <c:v>24.147860872751703</c:v>
                </c:pt>
                <c:pt idx="4">
                  <c:v>24.147860872751703</c:v>
                </c:pt>
                <c:pt idx="5">
                  <c:v>24.147860872751703</c:v>
                </c:pt>
              </c:numCache>
            </c:numRef>
          </c:yVal>
          <c:smooth val="0"/>
          <c:extLst>
            <c:ext xmlns:c16="http://schemas.microsoft.com/office/drawing/2014/chart" uri="{C3380CC4-5D6E-409C-BE32-E72D297353CC}">
              <c16:uniqueId val="{00000004-3B2E-4CB6-9915-476B76B44D86}"/>
            </c:ext>
          </c:extLst>
        </c:ser>
        <c:ser>
          <c:idx val="2"/>
          <c:order val="2"/>
          <c:tx>
            <c:strRef>
              <c:f>GDP!$U$101</c:f>
              <c:strCache>
                <c:ptCount val="1"/>
                <c:pt idx="0">
                  <c:v>11000-300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GDP!$A$102:$A$107</c:f>
              <c:numCache>
                <c:formatCode>General</c:formatCode>
                <c:ptCount val="6"/>
                <c:pt idx="0">
                  <c:v>2024</c:v>
                </c:pt>
                <c:pt idx="1">
                  <c:v>2023</c:v>
                </c:pt>
                <c:pt idx="2">
                  <c:v>2021</c:v>
                </c:pt>
                <c:pt idx="3">
                  <c:v>2020</c:v>
                </c:pt>
                <c:pt idx="4">
                  <c:v>2019</c:v>
                </c:pt>
                <c:pt idx="5">
                  <c:v>2018</c:v>
                </c:pt>
              </c:numCache>
            </c:numRef>
          </c:xVal>
          <c:yVal>
            <c:numRef>
              <c:f>GDP!$M$102:$M$107</c:f>
              <c:numCache>
                <c:formatCode>General</c:formatCode>
                <c:ptCount val="6"/>
                <c:pt idx="0">
                  <c:v>28.822789960414667</c:v>
                </c:pt>
                <c:pt idx="1">
                  <c:v>25.089810399200065</c:v>
                </c:pt>
                <c:pt idx="2">
                  <c:v>25.089810399200065</c:v>
                </c:pt>
                <c:pt idx="3">
                  <c:v>24.952789568510088</c:v>
                </c:pt>
                <c:pt idx="4">
                  <c:v>24.952789568510088</c:v>
                </c:pt>
                <c:pt idx="5">
                  <c:v>24.952789568510088</c:v>
                </c:pt>
              </c:numCache>
            </c:numRef>
          </c:yVal>
          <c:smooth val="0"/>
          <c:extLst>
            <c:ext xmlns:c16="http://schemas.microsoft.com/office/drawing/2014/chart" uri="{C3380CC4-5D6E-409C-BE32-E72D297353CC}">
              <c16:uniqueId val="{00000005-3B2E-4CB6-9915-476B76B44D86}"/>
            </c:ext>
          </c:extLst>
        </c:ser>
        <c:dLbls>
          <c:showLegendKey val="0"/>
          <c:showVal val="0"/>
          <c:showCatName val="0"/>
          <c:showSerName val="0"/>
          <c:showPercent val="0"/>
          <c:showBubbleSize val="0"/>
        </c:dLbls>
        <c:axId val="1407751632"/>
        <c:axId val="1407747056"/>
      </c:scatterChart>
      <c:valAx>
        <c:axId val="1407751632"/>
        <c:scaling>
          <c:orientation val="minMax"/>
          <c:max val="2024"/>
          <c:min val="2018"/>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22.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 CAP</a:t>
            </a:r>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682387847299137"/>
          <c:y val="3.5464202026220783E-2"/>
          <c:w val="0.61011547026009505"/>
          <c:h val="0.7907234401812846"/>
        </c:manualLayout>
      </c:layout>
      <c:scatterChart>
        <c:scatterStyle val="lineMarker"/>
        <c:varyColors val="0"/>
        <c:ser>
          <c:idx val="0"/>
          <c:order val="0"/>
          <c:tx>
            <c:strRef>
              <c:f>GDP!$K$113</c:f>
              <c:strCache>
                <c:ptCount val="1"/>
                <c:pt idx="0">
                  <c:v>9000-500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GDP!$K$114:$K$119</c:f>
              <c:numCache>
                <c:formatCode>General</c:formatCode>
                <c:ptCount val="6"/>
                <c:pt idx="0">
                  <c:v>20.108923228196282</c:v>
                </c:pt>
                <c:pt idx="1">
                  <c:v>17.48683755095762</c:v>
                </c:pt>
                <c:pt idx="2">
                  <c:v>17.48683755095762</c:v>
                </c:pt>
                <c:pt idx="3">
                  <c:v>16.903502610926193</c:v>
                </c:pt>
                <c:pt idx="4">
                  <c:v>16.903502610926193</c:v>
                </c:pt>
                <c:pt idx="5">
                  <c:v>16.903502610926193</c:v>
                </c:pt>
              </c:numCache>
            </c:numRef>
          </c:yVal>
          <c:smooth val="0"/>
          <c:extLst>
            <c:ext xmlns:c16="http://schemas.microsoft.com/office/drawing/2014/chart" uri="{C3380CC4-5D6E-409C-BE32-E72D297353CC}">
              <c16:uniqueId val="{00000000-D2A3-4A97-934E-1766B8FC632C}"/>
            </c:ext>
          </c:extLst>
        </c:ser>
        <c:ser>
          <c:idx val="1"/>
          <c:order val="1"/>
          <c:tx>
            <c:strRef>
              <c:f>GDP!$L$113</c:f>
              <c:strCache>
                <c:ptCount val="1"/>
                <c:pt idx="0">
                  <c:v>9000-700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GDP!$L$114:$L$119</c:f>
              <c:numCache>
                <c:formatCode>General</c:formatCode>
                <c:ptCount val="6"/>
                <c:pt idx="0">
                  <c:v>16.757436023496901</c:v>
                </c:pt>
                <c:pt idx="1">
                  <c:v>14.445648411660642</c:v>
                </c:pt>
                <c:pt idx="2">
                  <c:v>14.445648411660642</c:v>
                </c:pt>
                <c:pt idx="3">
                  <c:v>14.488716523651021</c:v>
                </c:pt>
                <c:pt idx="4">
                  <c:v>14.488716523651021</c:v>
                </c:pt>
                <c:pt idx="5">
                  <c:v>14.488716523651021</c:v>
                </c:pt>
              </c:numCache>
            </c:numRef>
          </c:yVal>
          <c:smooth val="0"/>
          <c:extLst>
            <c:ext xmlns:c16="http://schemas.microsoft.com/office/drawing/2014/chart" uri="{C3380CC4-5D6E-409C-BE32-E72D297353CC}">
              <c16:uniqueId val="{00000004-D2A3-4A97-934E-1766B8FC632C}"/>
            </c:ext>
          </c:extLst>
        </c:ser>
        <c:ser>
          <c:idx val="2"/>
          <c:order val="2"/>
          <c:tx>
            <c:strRef>
              <c:f>GDP!$M$113</c:f>
              <c:strCache>
                <c:ptCount val="1"/>
                <c:pt idx="0">
                  <c:v>9000-1000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GDP!$M$114:$M$119</c:f>
              <c:numCache>
                <c:formatCode>General</c:formatCode>
                <c:ptCount val="6"/>
                <c:pt idx="0">
                  <c:v>13.405948818797521</c:v>
                </c:pt>
                <c:pt idx="1">
                  <c:v>12.164756557187909</c:v>
                </c:pt>
                <c:pt idx="2">
                  <c:v>12.164756557187909</c:v>
                </c:pt>
                <c:pt idx="3">
                  <c:v>12.073930436375852</c:v>
                </c:pt>
                <c:pt idx="4">
                  <c:v>12.073930436375852</c:v>
                </c:pt>
                <c:pt idx="5">
                  <c:v>12.073930436375852</c:v>
                </c:pt>
              </c:numCache>
            </c:numRef>
          </c:yVal>
          <c:smooth val="0"/>
          <c:extLst>
            <c:ext xmlns:c16="http://schemas.microsoft.com/office/drawing/2014/chart" uri="{C3380CC4-5D6E-409C-BE32-E72D297353CC}">
              <c16:uniqueId val="{00000005-D2A3-4A97-934E-1766B8FC632C}"/>
            </c:ext>
          </c:extLst>
        </c:ser>
        <c:ser>
          <c:idx val="3"/>
          <c:order val="3"/>
          <c:tx>
            <c:strRef>
              <c:f>GDP!$N$113</c:f>
              <c:strCache>
                <c:ptCount val="1"/>
                <c:pt idx="0">
                  <c:v>10000-500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GDP!$N$114:$N$119</c:f>
              <c:numCache>
                <c:formatCode>General</c:formatCode>
                <c:ptCount val="6"/>
                <c:pt idx="0">
                  <c:v>20.779220669136155</c:v>
                </c:pt>
                <c:pt idx="1">
                  <c:v>17.48683755095762</c:v>
                </c:pt>
                <c:pt idx="2">
                  <c:v>17.48683755095762</c:v>
                </c:pt>
                <c:pt idx="3">
                  <c:v>17.708431306684581</c:v>
                </c:pt>
                <c:pt idx="4">
                  <c:v>17.708431306684581</c:v>
                </c:pt>
                <c:pt idx="5">
                  <c:v>17.708431306684581</c:v>
                </c:pt>
              </c:numCache>
            </c:numRef>
          </c:yVal>
          <c:smooth val="0"/>
          <c:extLst>
            <c:ext xmlns:c16="http://schemas.microsoft.com/office/drawing/2014/chart" uri="{C3380CC4-5D6E-409C-BE32-E72D297353CC}">
              <c16:uniqueId val="{00000006-D2A3-4A97-934E-1766B8FC632C}"/>
            </c:ext>
          </c:extLst>
        </c:ser>
        <c:ser>
          <c:idx val="4"/>
          <c:order val="4"/>
          <c:tx>
            <c:strRef>
              <c:f>GDP!$O$113</c:f>
              <c:strCache>
                <c:ptCount val="1"/>
                <c:pt idx="0">
                  <c:v>10000-700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GDP!$O$114:$O$119</c:f>
              <c:numCache>
                <c:formatCode>General</c:formatCode>
                <c:ptCount val="6"/>
                <c:pt idx="0">
                  <c:v>16.757436023496901</c:v>
                </c:pt>
                <c:pt idx="1">
                  <c:v>14.445648411660642</c:v>
                </c:pt>
                <c:pt idx="2">
                  <c:v>14.445648411660642</c:v>
                </c:pt>
                <c:pt idx="3">
                  <c:v>14.488716523651021</c:v>
                </c:pt>
                <c:pt idx="4">
                  <c:v>14.488716523651021</c:v>
                </c:pt>
                <c:pt idx="5">
                  <c:v>14.488716523651021</c:v>
                </c:pt>
              </c:numCache>
            </c:numRef>
          </c:yVal>
          <c:smooth val="0"/>
          <c:extLst>
            <c:ext xmlns:c16="http://schemas.microsoft.com/office/drawing/2014/chart" uri="{C3380CC4-5D6E-409C-BE32-E72D297353CC}">
              <c16:uniqueId val="{00000007-D2A3-4A97-934E-1766B8FC632C}"/>
            </c:ext>
          </c:extLst>
        </c:ser>
        <c:ser>
          <c:idx val="5"/>
          <c:order val="5"/>
          <c:tx>
            <c:strRef>
              <c:f>GDP!$P$113</c:f>
              <c:strCache>
                <c:ptCount val="1"/>
                <c:pt idx="0">
                  <c:v>10000-1000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GDP!$P$114:$P$119</c:f>
              <c:numCache>
                <c:formatCode>General</c:formatCode>
                <c:ptCount val="6"/>
                <c:pt idx="0">
                  <c:v>14.076246259737397</c:v>
                </c:pt>
                <c:pt idx="1">
                  <c:v>12.164756557187909</c:v>
                </c:pt>
                <c:pt idx="2">
                  <c:v>12.164756557187909</c:v>
                </c:pt>
                <c:pt idx="3">
                  <c:v>12.073930436375852</c:v>
                </c:pt>
                <c:pt idx="4">
                  <c:v>12.073930436375852</c:v>
                </c:pt>
                <c:pt idx="5">
                  <c:v>12.073930436375852</c:v>
                </c:pt>
              </c:numCache>
            </c:numRef>
          </c:yVal>
          <c:smooth val="0"/>
          <c:extLst>
            <c:ext xmlns:c16="http://schemas.microsoft.com/office/drawing/2014/chart" uri="{C3380CC4-5D6E-409C-BE32-E72D297353CC}">
              <c16:uniqueId val="{00000008-D2A3-4A97-934E-1766B8FC632C}"/>
            </c:ext>
          </c:extLst>
        </c:ser>
        <c:ser>
          <c:idx val="6"/>
          <c:order val="6"/>
          <c:tx>
            <c:strRef>
              <c:f>GDP!$Q$113</c:f>
              <c:strCache>
                <c:ptCount val="1"/>
                <c:pt idx="0">
                  <c:v>11000-500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GDP!$Q$114:$Q$119</c:f>
              <c:numCache>
                <c:formatCode>General</c:formatCode>
                <c:ptCount val="6"/>
                <c:pt idx="0">
                  <c:v>20.779220669136155</c:v>
                </c:pt>
                <c:pt idx="1">
                  <c:v>18.247134835781864</c:v>
                </c:pt>
                <c:pt idx="2">
                  <c:v>18.247134835781864</c:v>
                </c:pt>
                <c:pt idx="3">
                  <c:v>17.708431306684581</c:v>
                </c:pt>
                <c:pt idx="4">
                  <c:v>17.708431306684581</c:v>
                </c:pt>
                <c:pt idx="5">
                  <c:v>17.708431306684581</c:v>
                </c:pt>
              </c:numCache>
            </c:numRef>
          </c:yVal>
          <c:smooth val="0"/>
          <c:extLst>
            <c:ext xmlns:c16="http://schemas.microsoft.com/office/drawing/2014/chart" uri="{C3380CC4-5D6E-409C-BE32-E72D297353CC}">
              <c16:uniqueId val="{00000009-D2A3-4A97-934E-1766B8FC632C}"/>
            </c:ext>
          </c:extLst>
        </c:ser>
        <c:ser>
          <c:idx val="7"/>
          <c:order val="7"/>
          <c:tx>
            <c:strRef>
              <c:f>GDP!$R$113</c:f>
              <c:strCache>
                <c:ptCount val="1"/>
                <c:pt idx="0">
                  <c:v>11000-700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GDP!$R$114:$R$119</c:f>
              <c:numCache>
                <c:formatCode>General</c:formatCode>
                <c:ptCount val="6"/>
                <c:pt idx="0">
                  <c:v>17.427733464436777</c:v>
                </c:pt>
                <c:pt idx="1">
                  <c:v>15.205945696484886</c:v>
                </c:pt>
                <c:pt idx="2">
                  <c:v>15.205945696484886</c:v>
                </c:pt>
                <c:pt idx="3">
                  <c:v>15.293645219409411</c:v>
                </c:pt>
                <c:pt idx="4">
                  <c:v>15.293645219409411</c:v>
                </c:pt>
                <c:pt idx="5">
                  <c:v>15.293645219409411</c:v>
                </c:pt>
              </c:numCache>
            </c:numRef>
          </c:yVal>
          <c:smooth val="0"/>
          <c:extLst>
            <c:ext xmlns:c16="http://schemas.microsoft.com/office/drawing/2014/chart" uri="{C3380CC4-5D6E-409C-BE32-E72D297353CC}">
              <c16:uniqueId val="{0000000A-D2A3-4A97-934E-1766B8FC632C}"/>
            </c:ext>
          </c:extLst>
        </c:ser>
        <c:ser>
          <c:idx val="8"/>
          <c:order val="8"/>
          <c:tx>
            <c:strRef>
              <c:f>GDP!$S$113</c:f>
              <c:strCache>
                <c:ptCount val="1"/>
                <c:pt idx="0">
                  <c:v>11000-1000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GDP!$S$114:$S$119</c:f>
              <c:numCache>
                <c:formatCode>General</c:formatCode>
                <c:ptCount val="6"/>
                <c:pt idx="0">
                  <c:v>14.076246259737397</c:v>
                </c:pt>
                <c:pt idx="1">
                  <c:v>12.164756557187909</c:v>
                </c:pt>
                <c:pt idx="2">
                  <c:v>12.164756557187909</c:v>
                </c:pt>
                <c:pt idx="3">
                  <c:v>12.073930436375852</c:v>
                </c:pt>
                <c:pt idx="4">
                  <c:v>12.073930436375852</c:v>
                </c:pt>
                <c:pt idx="5">
                  <c:v>12.073930436375852</c:v>
                </c:pt>
              </c:numCache>
            </c:numRef>
          </c:yVal>
          <c:smooth val="0"/>
          <c:extLst>
            <c:ext xmlns:c16="http://schemas.microsoft.com/office/drawing/2014/chart" uri="{C3380CC4-5D6E-409C-BE32-E72D297353CC}">
              <c16:uniqueId val="{0000000B-D2A3-4A97-934E-1766B8FC632C}"/>
            </c:ext>
          </c:extLst>
        </c:ser>
        <c:dLbls>
          <c:showLegendKey val="0"/>
          <c:showVal val="0"/>
          <c:showCatName val="0"/>
          <c:showSerName val="0"/>
          <c:showPercent val="0"/>
          <c:showBubbleSize val="0"/>
        </c:dLbls>
        <c:axId val="1407751632"/>
        <c:axId val="1407747056"/>
      </c:scatterChart>
      <c:valAx>
        <c:axId val="1407751632"/>
        <c:scaling>
          <c:orientation val="minMax"/>
          <c:max val="2024"/>
          <c:min val="2018"/>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ax val="22"/>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 FOM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59924868766404205"/>
          <c:h val="0.7907234401812846"/>
        </c:manualLayout>
      </c:layout>
      <c:scatterChart>
        <c:scatterStyle val="lineMarker"/>
        <c:varyColors val="0"/>
        <c:ser>
          <c:idx val="0"/>
          <c:order val="0"/>
          <c:tx>
            <c:strRef>
              <c:f>GDP!$S$89</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GDP!$A$90:$A$95</c:f>
              <c:numCache>
                <c:formatCode>General</c:formatCode>
                <c:ptCount val="6"/>
                <c:pt idx="0">
                  <c:v>2024</c:v>
                </c:pt>
                <c:pt idx="1">
                  <c:v>2023</c:v>
                </c:pt>
                <c:pt idx="2">
                  <c:v>2021</c:v>
                </c:pt>
                <c:pt idx="3">
                  <c:v>2020</c:v>
                </c:pt>
                <c:pt idx="4">
                  <c:v>2019</c:v>
                </c:pt>
                <c:pt idx="5">
                  <c:v>2018</c:v>
                </c:pt>
              </c:numCache>
            </c:numRef>
          </c:xVal>
          <c:yVal>
            <c:numRef>
              <c:f>GDP!$S$90:$S$95</c:f>
              <c:numCache>
                <c:formatCode>General</c:formatCode>
                <c:ptCount val="6"/>
                <c:pt idx="0">
                  <c:v>0.46250523424851442</c:v>
                </c:pt>
                <c:pt idx="1">
                  <c:v>0.39535458810860707</c:v>
                </c:pt>
                <c:pt idx="2">
                  <c:v>0.39535458810860707</c:v>
                </c:pt>
                <c:pt idx="3">
                  <c:v>0.3944150609216111</c:v>
                </c:pt>
                <c:pt idx="4">
                  <c:v>0.3944150609216111</c:v>
                </c:pt>
                <c:pt idx="5">
                  <c:v>0.3944150609216111</c:v>
                </c:pt>
              </c:numCache>
            </c:numRef>
          </c:yVal>
          <c:smooth val="0"/>
          <c:extLst>
            <c:ext xmlns:c16="http://schemas.microsoft.com/office/drawing/2014/chart" uri="{C3380CC4-5D6E-409C-BE32-E72D297353CC}">
              <c16:uniqueId val="{00000000-D4D3-4A15-9BDD-A843AB7BB4B8}"/>
            </c:ext>
          </c:extLst>
        </c:ser>
        <c:ser>
          <c:idx val="1"/>
          <c:order val="1"/>
          <c:tx>
            <c:strRef>
              <c:f>GDP!$T$89</c:f>
              <c:strCache>
                <c:ptCount val="1"/>
                <c:pt idx="0">
                  <c:v>10000-100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GDP!$A$90:$A$95</c:f>
              <c:numCache>
                <c:formatCode>General</c:formatCode>
                <c:ptCount val="6"/>
                <c:pt idx="0">
                  <c:v>2024</c:v>
                </c:pt>
                <c:pt idx="1">
                  <c:v>2023</c:v>
                </c:pt>
                <c:pt idx="2">
                  <c:v>2021</c:v>
                </c:pt>
                <c:pt idx="3">
                  <c:v>2020</c:v>
                </c:pt>
                <c:pt idx="4">
                  <c:v>2019</c:v>
                </c:pt>
                <c:pt idx="5">
                  <c:v>2018</c:v>
                </c:pt>
              </c:numCache>
            </c:numRef>
          </c:xVal>
          <c:yVal>
            <c:numRef>
              <c:f>GDP!$T$90:$T$95</c:f>
              <c:numCache>
                <c:formatCode>General</c:formatCode>
                <c:ptCount val="6"/>
                <c:pt idx="0">
                  <c:v>0.46920820865791324</c:v>
                </c:pt>
                <c:pt idx="1">
                  <c:v>0.41056053380509194</c:v>
                </c:pt>
                <c:pt idx="2">
                  <c:v>0.41056053380509194</c:v>
                </c:pt>
                <c:pt idx="3">
                  <c:v>0.41051363483677894</c:v>
                </c:pt>
                <c:pt idx="4">
                  <c:v>0.41051363483677894</c:v>
                </c:pt>
                <c:pt idx="5">
                  <c:v>0.41051363483677894</c:v>
                </c:pt>
              </c:numCache>
            </c:numRef>
          </c:yVal>
          <c:smooth val="0"/>
          <c:extLst>
            <c:ext xmlns:c16="http://schemas.microsoft.com/office/drawing/2014/chart" uri="{C3380CC4-5D6E-409C-BE32-E72D297353CC}">
              <c16:uniqueId val="{00000004-D4D3-4A15-9BDD-A843AB7BB4B8}"/>
            </c:ext>
          </c:extLst>
        </c:ser>
        <c:ser>
          <c:idx val="2"/>
          <c:order val="2"/>
          <c:tx>
            <c:strRef>
              <c:f>GDP!$U$89</c:f>
              <c:strCache>
                <c:ptCount val="1"/>
                <c:pt idx="0">
                  <c:v>11000-100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GDP!$A$90:$A$95</c:f>
              <c:numCache>
                <c:formatCode>General</c:formatCode>
                <c:ptCount val="6"/>
                <c:pt idx="0">
                  <c:v>2024</c:v>
                </c:pt>
                <c:pt idx="1">
                  <c:v>2023</c:v>
                </c:pt>
                <c:pt idx="2">
                  <c:v>2021</c:v>
                </c:pt>
                <c:pt idx="3">
                  <c:v>2020</c:v>
                </c:pt>
                <c:pt idx="4">
                  <c:v>2019</c:v>
                </c:pt>
                <c:pt idx="5">
                  <c:v>2018</c:v>
                </c:pt>
              </c:numCache>
            </c:numRef>
          </c:xVal>
          <c:yVal>
            <c:numRef>
              <c:f>GDP!$U$90:$U$95</c:f>
              <c:numCache>
                <c:formatCode>General</c:formatCode>
                <c:ptCount val="6"/>
                <c:pt idx="0">
                  <c:v>0.48261415747671077</c:v>
                </c:pt>
                <c:pt idx="1">
                  <c:v>0.4181635066533344</c:v>
                </c:pt>
                <c:pt idx="2">
                  <c:v>0.4181635066533344</c:v>
                </c:pt>
                <c:pt idx="3">
                  <c:v>0.41856292179436289</c:v>
                </c:pt>
                <c:pt idx="4">
                  <c:v>0.41856292179436289</c:v>
                </c:pt>
                <c:pt idx="5">
                  <c:v>0.41856292179436289</c:v>
                </c:pt>
              </c:numCache>
            </c:numRef>
          </c:yVal>
          <c:smooth val="0"/>
          <c:extLst>
            <c:ext xmlns:c16="http://schemas.microsoft.com/office/drawing/2014/chart" uri="{C3380CC4-5D6E-409C-BE32-E72D297353CC}">
              <c16:uniqueId val="{00000005-D4D3-4A15-9BDD-A843AB7BB4B8}"/>
            </c:ext>
          </c:extLst>
        </c:ser>
        <c:dLbls>
          <c:showLegendKey val="0"/>
          <c:showVal val="0"/>
          <c:showCatName val="0"/>
          <c:showSerName val="0"/>
          <c:showPercent val="0"/>
          <c:showBubbleSize val="0"/>
        </c:dLbls>
        <c:axId val="1407751632"/>
        <c:axId val="1407747056"/>
      </c:scatterChart>
      <c:valAx>
        <c:axId val="1407751632"/>
        <c:scaling>
          <c:orientation val="minMax"/>
          <c:max val="2024"/>
          <c:min val="2018"/>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 FOM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6193897637795279"/>
          <c:y val="3.3264026003563006E-2"/>
          <c:w val="0.56515777857313287"/>
          <c:h val="0.7907234401812846"/>
        </c:manualLayout>
      </c:layout>
      <c:scatterChart>
        <c:scatterStyle val="lineMarker"/>
        <c:varyColors val="0"/>
        <c:ser>
          <c:idx val="0"/>
          <c:order val="0"/>
          <c:tx>
            <c:strRef>
              <c:f>GDP!$S$101</c:f>
              <c:strCache>
                <c:ptCount val="1"/>
                <c:pt idx="0">
                  <c:v>9000-300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GDP!$A$102:$A$107</c:f>
              <c:numCache>
                <c:formatCode>General</c:formatCode>
                <c:ptCount val="6"/>
                <c:pt idx="0">
                  <c:v>2024</c:v>
                </c:pt>
                <c:pt idx="1">
                  <c:v>2023</c:v>
                </c:pt>
                <c:pt idx="2">
                  <c:v>2021</c:v>
                </c:pt>
                <c:pt idx="3">
                  <c:v>2020</c:v>
                </c:pt>
                <c:pt idx="4">
                  <c:v>2019</c:v>
                </c:pt>
                <c:pt idx="5">
                  <c:v>2018</c:v>
                </c:pt>
              </c:numCache>
            </c:numRef>
          </c:xVal>
          <c:yVal>
            <c:numRef>
              <c:f>GDP!$S$102:$S$107</c:f>
              <c:numCache>
                <c:formatCode>General</c:formatCode>
                <c:ptCount val="6"/>
                <c:pt idx="0">
                  <c:v>0.24130707873835539</c:v>
                </c:pt>
                <c:pt idx="1">
                  <c:v>0.21288323975078843</c:v>
                </c:pt>
                <c:pt idx="2">
                  <c:v>0.21288323975078843</c:v>
                </c:pt>
                <c:pt idx="3">
                  <c:v>0.20928146089718144</c:v>
                </c:pt>
                <c:pt idx="4">
                  <c:v>0.20928146089718144</c:v>
                </c:pt>
                <c:pt idx="5">
                  <c:v>0.20928146089718144</c:v>
                </c:pt>
              </c:numCache>
            </c:numRef>
          </c:yVal>
          <c:smooth val="0"/>
          <c:extLst>
            <c:ext xmlns:c16="http://schemas.microsoft.com/office/drawing/2014/chart" uri="{C3380CC4-5D6E-409C-BE32-E72D297353CC}">
              <c16:uniqueId val="{00000000-2768-403E-AC18-70B6CF432D2C}"/>
            </c:ext>
          </c:extLst>
        </c:ser>
        <c:ser>
          <c:idx val="1"/>
          <c:order val="1"/>
          <c:tx>
            <c:strRef>
              <c:f>GDP!$T$101</c:f>
              <c:strCache>
                <c:ptCount val="1"/>
                <c:pt idx="0">
                  <c:v>10000-300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GDP!$A$102:$A$107</c:f>
              <c:numCache>
                <c:formatCode>General</c:formatCode>
                <c:ptCount val="6"/>
                <c:pt idx="0">
                  <c:v>2024</c:v>
                </c:pt>
                <c:pt idx="1">
                  <c:v>2023</c:v>
                </c:pt>
                <c:pt idx="2">
                  <c:v>2021</c:v>
                </c:pt>
                <c:pt idx="3">
                  <c:v>2020</c:v>
                </c:pt>
                <c:pt idx="4">
                  <c:v>2019</c:v>
                </c:pt>
                <c:pt idx="5">
                  <c:v>2018</c:v>
                </c:pt>
              </c:numCache>
            </c:numRef>
          </c:xVal>
          <c:yVal>
            <c:numRef>
              <c:f>GDP!$T$102:$T$107</c:f>
              <c:numCache>
                <c:formatCode>General</c:formatCode>
                <c:ptCount val="6"/>
                <c:pt idx="0">
                  <c:v>0.24801005314775412</c:v>
                </c:pt>
                <c:pt idx="1">
                  <c:v>0.21288323975078843</c:v>
                </c:pt>
                <c:pt idx="2">
                  <c:v>0.21288323975078843</c:v>
                </c:pt>
                <c:pt idx="3">
                  <c:v>0.20928146089718144</c:v>
                </c:pt>
                <c:pt idx="4">
                  <c:v>0.20928146089718144</c:v>
                </c:pt>
                <c:pt idx="5">
                  <c:v>0.20928146089718144</c:v>
                </c:pt>
              </c:numCache>
            </c:numRef>
          </c:yVal>
          <c:smooth val="0"/>
          <c:extLst>
            <c:ext xmlns:c16="http://schemas.microsoft.com/office/drawing/2014/chart" uri="{C3380CC4-5D6E-409C-BE32-E72D297353CC}">
              <c16:uniqueId val="{00000004-2768-403E-AC18-70B6CF432D2C}"/>
            </c:ext>
          </c:extLst>
        </c:ser>
        <c:ser>
          <c:idx val="2"/>
          <c:order val="2"/>
          <c:tx>
            <c:strRef>
              <c:f>GDP!$U$101</c:f>
              <c:strCache>
                <c:ptCount val="1"/>
                <c:pt idx="0">
                  <c:v>11000-300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GDP!$A$102:$A$107</c:f>
              <c:numCache>
                <c:formatCode>General</c:formatCode>
                <c:ptCount val="6"/>
                <c:pt idx="0">
                  <c:v>2024</c:v>
                </c:pt>
                <c:pt idx="1">
                  <c:v>2023</c:v>
                </c:pt>
                <c:pt idx="2">
                  <c:v>2021</c:v>
                </c:pt>
                <c:pt idx="3">
                  <c:v>2020</c:v>
                </c:pt>
                <c:pt idx="4">
                  <c:v>2019</c:v>
                </c:pt>
                <c:pt idx="5">
                  <c:v>2018</c:v>
                </c:pt>
              </c:numCache>
            </c:numRef>
          </c:xVal>
          <c:yVal>
            <c:numRef>
              <c:f>GDP!$U$102:$U$107</c:f>
              <c:numCache>
                <c:formatCode>General</c:formatCode>
                <c:ptCount val="6"/>
                <c:pt idx="0">
                  <c:v>0.25471302755715292</c:v>
                </c:pt>
                <c:pt idx="1">
                  <c:v>0.22048621259903081</c:v>
                </c:pt>
                <c:pt idx="2">
                  <c:v>0.22048621259903081</c:v>
                </c:pt>
                <c:pt idx="3">
                  <c:v>0.21733074785476533</c:v>
                </c:pt>
                <c:pt idx="4">
                  <c:v>0.21733074785476533</c:v>
                </c:pt>
                <c:pt idx="5">
                  <c:v>0.21733074785476533</c:v>
                </c:pt>
              </c:numCache>
            </c:numRef>
          </c:yVal>
          <c:smooth val="0"/>
          <c:extLst>
            <c:ext xmlns:c16="http://schemas.microsoft.com/office/drawing/2014/chart" uri="{C3380CC4-5D6E-409C-BE32-E72D297353CC}">
              <c16:uniqueId val="{00000005-2768-403E-AC18-70B6CF432D2C}"/>
            </c:ext>
          </c:extLst>
        </c:ser>
        <c:dLbls>
          <c:showLegendKey val="0"/>
          <c:showVal val="0"/>
          <c:showCatName val="0"/>
          <c:showSerName val="0"/>
          <c:showPercent val="0"/>
          <c:showBubbleSize val="0"/>
        </c:dLbls>
        <c:axId val="1407751632"/>
        <c:axId val="1407747056"/>
      </c:scatterChart>
      <c:valAx>
        <c:axId val="1407751632"/>
        <c:scaling>
          <c:orientation val="minMax"/>
          <c:max val="2024"/>
          <c:min val="2018"/>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 FOM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6193897637795279"/>
          <c:y val="3.3264026003563006E-2"/>
          <c:w val="0.56515777857313287"/>
          <c:h val="0.7907234401812846"/>
        </c:manualLayout>
      </c:layout>
      <c:scatterChart>
        <c:scatterStyle val="lineMarker"/>
        <c:varyColors val="0"/>
        <c:ser>
          <c:idx val="0"/>
          <c:order val="0"/>
          <c:tx>
            <c:strRef>
              <c:f>GDP!$Z$113</c:f>
              <c:strCache>
                <c:ptCount val="1"/>
                <c:pt idx="0">
                  <c:v>9000-500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GDP!$Z$114:$Z$119</c:f>
              <c:numCache>
                <c:formatCode>General</c:formatCode>
                <c:ptCount val="6"/>
                <c:pt idx="0">
                  <c:v>0.18098030905376655</c:v>
                </c:pt>
                <c:pt idx="1">
                  <c:v>0.15966242981309128</c:v>
                </c:pt>
                <c:pt idx="2">
                  <c:v>0.15966242981309128</c:v>
                </c:pt>
                <c:pt idx="3">
                  <c:v>0.15293645219409413</c:v>
                </c:pt>
                <c:pt idx="4">
                  <c:v>0.15293645219409413</c:v>
                </c:pt>
                <c:pt idx="5">
                  <c:v>0.15293645219409413</c:v>
                </c:pt>
              </c:numCache>
            </c:numRef>
          </c:yVal>
          <c:smooth val="0"/>
          <c:extLst>
            <c:ext xmlns:c16="http://schemas.microsoft.com/office/drawing/2014/chart" uri="{C3380CC4-5D6E-409C-BE32-E72D297353CC}">
              <c16:uniqueId val="{00000000-D8D9-473A-AF80-3E29B8126C14}"/>
            </c:ext>
          </c:extLst>
        </c:ser>
        <c:ser>
          <c:idx val="1"/>
          <c:order val="1"/>
          <c:tx>
            <c:strRef>
              <c:f>GDP!$AA$113</c:f>
              <c:strCache>
                <c:ptCount val="1"/>
                <c:pt idx="0">
                  <c:v>9000-700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GDP!$AA$114:$AA$119</c:f>
              <c:numCache>
                <c:formatCode>General</c:formatCode>
                <c:ptCount val="6"/>
                <c:pt idx="0">
                  <c:v>0.14746543700677275</c:v>
                </c:pt>
                <c:pt idx="1">
                  <c:v>0.12925053842012155</c:v>
                </c:pt>
                <c:pt idx="2">
                  <c:v>0.12925053842012155</c:v>
                </c:pt>
                <c:pt idx="3">
                  <c:v>0.1287885913213424</c:v>
                </c:pt>
                <c:pt idx="4">
                  <c:v>0.1287885913213424</c:v>
                </c:pt>
                <c:pt idx="5">
                  <c:v>0.1287885913213424</c:v>
                </c:pt>
              </c:numCache>
            </c:numRef>
          </c:yVal>
          <c:smooth val="0"/>
          <c:extLst>
            <c:ext xmlns:c16="http://schemas.microsoft.com/office/drawing/2014/chart" uri="{C3380CC4-5D6E-409C-BE32-E72D297353CC}">
              <c16:uniqueId val="{00000004-D8D9-473A-AF80-3E29B8126C14}"/>
            </c:ext>
          </c:extLst>
        </c:ser>
        <c:ser>
          <c:idx val="2"/>
          <c:order val="2"/>
          <c:tx>
            <c:strRef>
              <c:f>GDP!$AB$113</c:f>
              <c:strCache>
                <c:ptCount val="1"/>
                <c:pt idx="0">
                  <c:v>9000-1000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GDP!$AB$114:$AB$119</c:f>
              <c:numCache>
                <c:formatCode>General</c:formatCode>
                <c:ptCount val="6"/>
                <c:pt idx="0">
                  <c:v>0.12065353936917769</c:v>
                </c:pt>
                <c:pt idx="1">
                  <c:v>0.10644161987539422</c:v>
                </c:pt>
                <c:pt idx="2">
                  <c:v>0.10644161987539422</c:v>
                </c:pt>
                <c:pt idx="3">
                  <c:v>0.10464073044859072</c:v>
                </c:pt>
                <c:pt idx="4">
                  <c:v>0.10464073044859072</c:v>
                </c:pt>
                <c:pt idx="5">
                  <c:v>0.10464073044859072</c:v>
                </c:pt>
              </c:numCache>
            </c:numRef>
          </c:yVal>
          <c:smooth val="0"/>
          <c:extLst>
            <c:ext xmlns:c16="http://schemas.microsoft.com/office/drawing/2014/chart" uri="{C3380CC4-5D6E-409C-BE32-E72D297353CC}">
              <c16:uniqueId val="{00000005-D8D9-473A-AF80-3E29B8126C14}"/>
            </c:ext>
          </c:extLst>
        </c:ser>
        <c:ser>
          <c:idx val="3"/>
          <c:order val="3"/>
          <c:tx>
            <c:strRef>
              <c:f>GDP!$AC$113</c:f>
              <c:strCache>
                <c:ptCount val="1"/>
                <c:pt idx="0">
                  <c:v>10000-500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GDP!$AC$114:$AC$119</c:f>
              <c:numCache>
                <c:formatCode>General</c:formatCode>
                <c:ptCount val="6"/>
                <c:pt idx="0">
                  <c:v>0.18098030905376655</c:v>
                </c:pt>
                <c:pt idx="1">
                  <c:v>0.15966242981309128</c:v>
                </c:pt>
                <c:pt idx="2">
                  <c:v>0.15966242981309128</c:v>
                </c:pt>
                <c:pt idx="3">
                  <c:v>0.15293645219409413</c:v>
                </c:pt>
                <c:pt idx="4">
                  <c:v>0.15293645219409413</c:v>
                </c:pt>
                <c:pt idx="5">
                  <c:v>0.15293645219409413</c:v>
                </c:pt>
              </c:numCache>
            </c:numRef>
          </c:yVal>
          <c:smooth val="0"/>
          <c:extLst>
            <c:ext xmlns:c16="http://schemas.microsoft.com/office/drawing/2014/chart" uri="{C3380CC4-5D6E-409C-BE32-E72D297353CC}">
              <c16:uniqueId val="{00000006-D8D9-473A-AF80-3E29B8126C14}"/>
            </c:ext>
          </c:extLst>
        </c:ser>
        <c:ser>
          <c:idx val="4"/>
          <c:order val="4"/>
          <c:tx>
            <c:strRef>
              <c:f>GDP!$AD$113</c:f>
              <c:strCache>
                <c:ptCount val="1"/>
                <c:pt idx="0">
                  <c:v>10000-700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GDP!$AD$114:$AD$119</c:f>
              <c:numCache>
                <c:formatCode>General</c:formatCode>
                <c:ptCount val="6"/>
                <c:pt idx="0">
                  <c:v>0.15416841141617149</c:v>
                </c:pt>
                <c:pt idx="1">
                  <c:v>0.12925053842012155</c:v>
                </c:pt>
                <c:pt idx="2">
                  <c:v>0.12925053842012155</c:v>
                </c:pt>
                <c:pt idx="3">
                  <c:v>0.1287885913213424</c:v>
                </c:pt>
                <c:pt idx="4">
                  <c:v>0.1287885913213424</c:v>
                </c:pt>
                <c:pt idx="5">
                  <c:v>0.1287885913213424</c:v>
                </c:pt>
              </c:numCache>
            </c:numRef>
          </c:yVal>
          <c:smooth val="0"/>
          <c:extLst>
            <c:ext xmlns:c16="http://schemas.microsoft.com/office/drawing/2014/chart" uri="{C3380CC4-5D6E-409C-BE32-E72D297353CC}">
              <c16:uniqueId val="{00000007-D8D9-473A-AF80-3E29B8126C14}"/>
            </c:ext>
          </c:extLst>
        </c:ser>
        <c:ser>
          <c:idx val="5"/>
          <c:order val="5"/>
          <c:tx>
            <c:strRef>
              <c:f>GDP!$AE$113</c:f>
              <c:strCache>
                <c:ptCount val="1"/>
                <c:pt idx="0">
                  <c:v>10000-1000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GDP!$AE$114:$AE$119</c:f>
              <c:numCache>
                <c:formatCode>General</c:formatCode>
                <c:ptCount val="6"/>
                <c:pt idx="0">
                  <c:v>0.12735651377857646</c:v>
                </c:pt>
                <c:pt idx="1">
                  <c:v>0.10644161987539422</c:v>
                </c:pt>
                <c:pt idx="2">
                  <c:v>0.10644161987539422</c:v>
                </c:pt>
                <c:pt idx="3">
                  <c:v>0.10464073044859072</c:v>
                </c:pt>
                <c:pt idx="4">
                  <c:v>0.10464073044859072</c:v>
                </c:pt>
                <c:pt idx="5">
                  <c:v>0.10464073044859072</c:v>
                </c:pt>
              </c:numCache>
            </c:numRef>
          </c:yVal>
          <c:smooth val="0"/>
          <c:extLst>
            <c:ext xmlns:c16="http://schemas.microsoft.com/office/drawing/2014/chart" uri="{C3380CC4-5D6E-409C-BE32-E72D297353CC}">
              <c16:uniqueId val="{00000008-D8D9-473A-AF80-3E29B8126C14}"/>
            </c:ext>
          </c:extLst>
        </c:ser>
        <c:ser>
          <c:idx val="6"/>
          <c:order val="6"/>
          <c:tx>
            <c:strRef>
              <c:f>GDP!$AF$113</c:f>
              <c:strCache>
                <c:ptCount val="1"/>
                <c:pt idx="0">
                  <c:v>11000-500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GDP!$AF$114:$AF$119</c:f>
              <c:numCache>
                <c:formatCode>General</c:formatCode>
                <c:ptCount val="6"/>
                <c:pt idx="0">
                  <c:v>0.18768328346316532</c:v>
                </c:pt>
                <c:pt idx="1">
                  <c:v>0.16726540266133375</c:v>
                </c:pt>
                <c:pt idx="2">
                  <c:v>0.16726540266133375</c:v>
                </c:pt>
                <c:pt idx="3">
                  <c:v>0.16098573915167802</c:v>
                </c:pt>
                <c:pt idx="4">
                  <c:v>0.16098573915167802</c:v>
                </c:pt>
                <c:pt idx="5">
                  <c:v>0.16098573915167802</c:v>
                </c:pt>
              </c:numCache>
            </c:numRef>
          </c:yVal>
          <c:smooth val="0"/>
          <c:extLst>
            <c:ext xmlns:c16="http://schemas.microsoft.com/office/drawing/2014/chart" uri="{C3380CC4-5D6E-409C-BE32-E72D297353CC}">
              <c16:uniqueId val="{00000009-D8D9-473A-AF80-3E29B8126C14}"/>
            </c:ext>
          </c:extLst>
        </c:ser>
        <c:ser>
          <c:idx val="7"/>
          <c:order val="7"/>
          <c:tx>
            <c:strRef>
              <c:f>GDP!$AG$113</c:f>
              <c:strCache>
                <c:ptCount val="1"/>
                <c:pt idx="0">
                  <c:v>11000-700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GDP!$AG$114:$AG$119</c:f>
              <c:numCache>
                <c:formatCode>General</c:formatCode>
                <c:ptCount val="6"/>
                <c:pt idx="0">
                  <c:v>0.15416841141617149</c:v>
                </c:pt>
                <c:pt idx="1">
                  <c:v>0.12925053842012155</c:v>
                </c:pt>
                <c:pt idx="2">
                  <c:v>0.12925053842012155</c:v>
                </c:pt>
                <c:pt idx="3">
                  <c:v>0.1287885913213424</c:v>
                </c:pt>
                <c:pt idx="4">
                  <c:v>0.1287885913213424</c:v>
                </c:pt>
                <c:pt idx="5">
                  <c:v>0.1287885913213424</c:v>
                </c:pt>
              </c:numCache>
            </c:numRef>
          </c:yVal>
          <c:smooth val="0"/>
          <c:extLst>
            <c:ext xmlns:c16="http://schemas.microsoft.com/office/drawing/2014/chart" uri="{C3380CC4-5D6E-409C-BE32-E72D297353CC}">
              <c16:uniqueId val="{0000000A-D8D9-473A-AF80-3E29B8126C14}"/>
            </c:ext>
          </c:extLst>
        </c:ser>
        <c:ser>
          <c:idx val="8"/>
          <c:order val="8"/>
          <c:tx>
            <c:strRef>
              <c:f>GDP!$AH$113</c:f>
              <c:strCache>
                <c:ptCount val="1"/>
                <c:pt idx="0">
                  <c:v>11000-1000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GDP!$A$114:$A$119</c:f>
              <c:numCache>
                <c:formatCode>General</c:formatCode>
                <c:ptCount val="6"/>
                <c:pt idx="0">
                  <c:v>2024</c:v>
                </c:pt>
                <c:pt idx="1">
                  <c:v>2023</c:v>
                </c:pt>
                <c:pt idx="2">
                  <c:v>2021</c:v>
                </c:pt>
                <c:pt idx="3">
                  <c:v>2020</c:v>
                </c:pt>
                <c:pt idx="4">
                  <c:v>2019</c:v>
                </c:pt>
                <c:pt idx="5">
                  <c:v>2018</c:v>
                </c:pt>
              </c:numCache>
            </c:numRef>
          </c:xVal>
          <c:yVal>
            <c:numRef>
              <c:f>GDP!$AH$114:$AH$119</c:f>
              <c:numCache>
                <c:formatCode>General</c:formatCode>
                <c:ptCount val="6"/>
                <c:pt idx="0">
                  <c:v>0.12735651377857646</c:v>
                </c:pt>
                <c:pt idx="1">
                  <c:v>0.10644161987539422</c:v>
                </c:pt>
                <c:pt idx="2">
                  <c:v>0.10644161987539422</c:v>
                </c:pt>
                <c:pt idx="3">
                  <c:v>0.10464073044859072</c:v>
                </c:pt>
                <c:pt idx="4">
                  <c:v>0.10464073044859072</c:v>
                </c:pt>
                <c:pt idx="5">
                  <c:v>0.10464073044859072</c:v>
                </c:pt>
              </c:numCache>
            </c:numRef>
          </c:yVal>
          <c:smooth val="0"/>
          <c:extLst>
            <c:ext xmlns:c16="http://schemas.microsoft.com/office/drawing/2014/chart" uri="{C3380CC4-5D6E-409C-BE32-E72D297353CC}">
              <c16:uniqueId val="{0000000B-D8D9-473A-AF80-3E29B8126C14}"/>
            </c:ext>
          </c:extLst>
        </c:ser>
        <c:dLbls>
          <c:showLegendKey val="0"/>
          <c:showVal val="0"/>
          <c:showCatName val="0"/>
          <c:showSerName val="0"/>
          <c:showPercent val="0"/>
          <c:showBubbleSize val="0"/>
        </c:dLbls>
        <c:axId val="1407751632"/>
        <c:axId val="1407747056"/>
      </c:scatterChart>
      <c:valAx>
        <c:axId val="1407751632"/>
        <c:scaling>
          <c:orientation val="minMax"/>
          <c:max val="2024"/>
          <c:min val="2018"/>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SCR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GDP!$B$129</c:f>
              <c:strCache>
                <c:ptCount val="1"/>
                <c:pt idx="0">
                  <c:v>9000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GDP!$B$130:$B$139</c:f>
              <c:numCache>
                <c:formatCode>General</c:formatCode>
                <c:ptCount val="10"/>
                <c:pt idx="0">
                  <c:v>0.83787180117484505</c:v>
                </c:pt>
                <c:pt idx="1">
                  <c:v>1.7182718637027918</c:v>
                </c:pt>
                <c:pt idx="2">
                  <c:v>1.7182718637027918</c:v>
                </c:pt>
                <c:pt idx="3">
                  <c:v>1.875483861117049</c:v>
                </c:pt>
                <c:pt idx="4">
                  <c:v>1.875483861117049</c:v>
                </c:pt>
                <c:pt idx="5">
                  <c:v>1.875483861117049</c:v>
                </c:pt>
                <c:pt idx="6">
                  <c:v>0.89898536308085841</c:v>
                </c:pt>
                <c:pt idx="7">
                  <c:v>0.89898536308085841</c:v>
                </c:pt>
                <c:pt idx="8">
                  <c:v>0.89898536308085841</c:v>
                </c:pt>
                <c:pt idx="9">
                  <c:v>0.80588958760379392</c:v>
                </c:pt>
              </c:numCache>
            </c:numRef>
          </c:yVal>
          <c:smooth val="0"/>
          <c:extLst>
            <c:ext xmlns:c16="http://schemas.microsoft.com/office/drawing/2014/chart" uri="{C3380CC4-5D6E-409C-BE32-E72D297353CC}">
              <c16:uniqueId val="{00000000-C3D8-4966-8E3B-EEBDEA9B44D8}"/>
            </c:ext>
          </c:extLst>
        </c:ser>
        <c:ser>
          <c:idx val="1"/>
          <c:order val="1"/>
          <c:tx>
            <c:strRef>
              <c:f>GDP!$C$129</c:f>
              <c:strCache>
                <c:ptCount val="1"/>
                <c:pt idx="0">
                  <c:v>10000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GDP!$C$130:$C$139</c:f>
              <c:numCache>
                <c:formatCode>General</c:formatCode>
                <c:ptCount val="10"/>
                <c:pt idx="0">
                  <c:v>0.92501046849702884</c:v>
                </c:pt>
                <c:pt idx="1">
                  <c:v>1.9159491577570955</c:v>
                </c:pt>
                <c:pt idx="2">
                  <c:v>1.9159491577570955</c:v>
                </c:pt>
                <c:pt idx="3">
                  <c:v>2.0847653220142304</c:v>
                </c:pt>
                <c:pt idx="4">
                  <c:v>2.0847653220142304</c:v>
                </c:pt>
                <c:pt idx="5">
                  <c:v>2.0847653220142304</c:v>
                </c:pt>
                <c:pt idx="6">
                  <c:v>0.99407035340671834</c:v>
                </c:pt>
                <c:pt idx="7">
                  <c:v>0.99407035340671834</c:v>
                </c:pt>
                <c:pt idx="8">
                  <c:v>0.99407035340671834</c:v>
                </c:pt>
                <c:pt idx="9">
                  <c:v>0.89746794983149769</c:v>
                </c:pt>
              </c:numCache>
            </c:numRef>
          </c:yVal>
          <c:smooth val="0"/>
          <c:extLst>
            <c:ext xmlns:c16="http://schemas.microsoft.com/office/drawing/2014/chart" uri="{C3380CC4-5D6E-409C-BE32-E72D297353CC}">
              <c16:uniqueId val="{00000004-C3D8-4966-8E3B-EEBDEA9B44D8}"/>
            </c:ext>
          </c:extLst>
        </c:ser>
        <c:ser>
          <c:idx val="2"/>
          <c:order val="2"/>
          <c:tx>
            <c:strRef>
              <c:f>GDP!$D$129</c:f>
              <c:strCache>
                <c:ptCount val="1"/>
                <c:pt idx="0">
                  <c:v>11000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GDP!$D$130:$D$139</c:f>
              <c:numCache>
                <c:formatCode>General</c:formatCode>
                <c:ptCount val="10"/>
                <c:pt idx="0">
                  <c:v>1.0255550846380104</c:v>
                </c:pt>
                <c:pt idx="1">
                  <c:v>2.1060234789631567</c:v>
                </c:pt>
                <c:pt idx="2">
                  <c:v>2.1060234789631567</c:v>
                </c:pt>
                <c:pt idx="3">
                  <c:v>2.294046782911412</c:v>
                </c:pt>
                <c:pt idx="4">
                  <c:v>2.294046782911412</c:v>
                </c:pt>
                <c:pt idx="5">
                  <c:v>2.294046782911412</c:v>
                </c:pt>
                <c:pt idx="6">
                  <c:v>1.0977994337622021</c:v>
                </c:pt>
                <c:pt idx="7">
                  <c:v>1.0977994337622021</c:v>
                </c:pt>
                <c:pt idx="8">
                  <c:v>1.0977994337622021</c:v>
                </c:pt>
                <c:pt idx="9">
                  <c:v>0.98904631205920157</c:v>
                </c:pt>
              </c:numCache>
            </c:numRef>
          </c:yVal>
          <c:smooth val="0"/>
          <c:extLst>
            <c:ext xmlns:c16="http://schemas.microsoft.com/office/drawing/2014/chart" uri="{C3380CC4-5D6E-409C-BE32-E72D297353CC}">
              <c16:uniqueId val="{00000005-C3D8-4966-8E3B-EEBDEA9B44D8}"/>
            </c:ext>
          </c:extLst>
        </c:ser>
        <c:dLbls>
          <c:showLegendKey val="0"/>
          <c:showVal val="0"/>
          <c:showCatName val="0"/>
          <c:showSerName val="0"/>
          <c:showPercent val="0"/>
          <c:showBubbleSize val="0"/>
        </c:dLbls>
        <c:axId val="1407751632"/>
        <c:axId val="1407747056"/>
      </c:scatterChart>
      <c:valAx>
        <c:axId val="1407751632"/>
        <c:scaling>
          <c:orientation val="minMax"/>
          <c:min val="201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a:t>
            </a:r>
            <a:r>
              <a:rPr lang="en-US" altLang="zh-CN" baseline="0"/>
              <a:t> CAP</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GDP!$L$129</c:f>
              <c:strCache>
                <c:ptCount val="1"/>
                <c:pt idx="0">
                  <c:v>9000-100</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GDP!$L$130:$L$139</c:f>
              <c:numCache>
                <c:formatCode>General</c:formatCode>
                <c:ptCount val="10"/>
                <c:pt idx="0">
                  <c:v>38.877251574512819</c:v>
                </c:pt>
                <c:pt idx="1">
                  <c:v>35.733972386739481</c:v>
                </c:pt>
                <c:pt idx="2">
                  <c:v>35.733972386739481</c:v>
                </c:pt>
                <c:pt idx="3">
                  <c:v>35.416862613369162</c:v>
                </c:pt>
                <c:pt idx="4">
                  <c:v>35.416862613369162</c:v>
                </c:pt>
                <c:pt idx="5">
                  <c:v>35.416862613369162</c:v>
                </c:pt>
                <c:pt idx="6">
                  <c:v>35.440769121456917</c:v>
                </c:pt>
                <c:pt idx="7">
                  <c:v>35.440769121456917</c:v>
                </c:pt>
                <c:pt idx="8">
                  <c:v>35.440769121456917</c:v>
                </c:pt>
                <c:pt idx="9">
                  <c:v>31.136643157419307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7928-4978-B24C-3C36F3A94648}"/>
            </c:ext>
          </c:extLst>
        </c:ser>
        <c:ser>
          <c:idx val="1"/>
          <c:order val="1"/>
          <c:tx>
            <c:strRef>
              <c:f>GDP!$M$129</c:f>
              <c:strCache>
                <c:ptCount val="1"/>
                <c:pt idx="0">
                  <c:v>9000-300</c:v>
                </c:pt>
              </c:strCache>
              <c:extLst xmlns:c15="http://schemas.microsoft.com/office/drawing/2012/chart"/>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GDP!$M$130:$M$139</c:f>
              <c:numCache>
                <c:formatCode>General</c:formatCode>
                <c:ptCount val="10"/>
                <c:pt idx="0">
                  <c:v>20.779220669136155</c:v>
                </c:pt>
                <c:pt idx="1">
                  <c:v>19.007432120606108</c:v>
                </c:pt>
                <c:pt idx="2">
                  <c:v>19.007432120606108</c:v>
                </c:pt>
                <c:pt idx="3">
                  <c:v>19.318288698201361</c:v>
                </c:pt>
                <c:pt idx="4">
                  <c:v>19.318288698201361</c:v>
                </c:pt>
                <c:pt idx="5">
                  <c:v>19.318288698201361</c:v>
                </c:pt>
                <c:pt idx="6">
                  <c:v>19.016998065172004</c:v>
                </c:pt>
                <c:pt idx="7">
                  <c:v>19.016998065172004</c:v>
                </c:pt>
                <c:pt idx="8">
                  <c:v>19.016998065172004</c:v>
                </c:pt>
                <c:pt idx="9">
                  <c:v>16.484105200986694</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0-7928-4978-B24C-3C36F3A94648}"/>
            </c:ext>
          </c:extLst>
        </c:ser>
        <c:ser>
          <c:idx val="2"/>
          <c:order val="2"/>
          <c:tx>
            <c:strRef>
              <c:f>GDP!$N$129</c:f>
              <c:strCache>
                <c:ptCount val="1"/>
                <c:pt idx="0">
                  <c:v>9000-500</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GDP!$N$130:$N$139</c:f>
              <c:numCache>
                <c:formatCode>General</c:formatCode>
                <c:ptCount val="10"/>
                <c:pt idx="0">
                  <c:v>16.087138582557024</c:v>
                </c:pt>
                <c:pt idx="1">
                  <c:v>14.445648411660642</c:v>
                </c:pt>
                <c:pt idx="2">
                  <c:v>14.445648411660642</c:v>
                </c:pt>
                <c:pt idx="3">
                  <c:v>14.488716523651021</c:v>
                </c:pt>
                <c:pt idx="4">
                  <c:v>14.488716523651021</c:v>
                </c:pt>
                <c:pt idx="5">
                  <c:v>14.488716523651021</c:v>
                </c:pt>
                <c:pt idx="6">
                  <c:v>14.694953050360185</c:v>
                </c:pt>
                <c:pt idx="7">
                  <c:v>14.694953050360185</c:v>
                </c:pt>
                <c:pt idx="8">
                  <c:v>14.694953050360185</c:v>
                </c:pt>
                <c:pt idx="9">
                  <c:v>12.820970711878539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1-7928-4978-B24C-3C36F3A94648}"/>
            </c:ext>
          </c:extLst>
        </c:ser>
        <c:ser>
          <c:idx val="3"/>
          <c:order val="3"/>
          <c:tx>
            <c:strRef>
              <c:f>GDP!$O$129</c:f>
              <c:strCache>
                <c:ptCount val="1"/>
                <c:pt idx="0">
                  <c:v>9000-700</c:v>
                </c:pt>
              </c:strCache>
              <c:extLst xmlns:c15="http://schemas.microsoft.com/office/drawing/2012/chart"/>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GDP!$O$130:$O$139</c:f>
              <c:numCache>
                <c:formatCode>General</c:formatCode>
                <c:ptCount val="10"/>
                <c:pt idx="0">
                  <c:v>12.735651377857645</c:v>
                </c:pt>
                <c:pt idx="1">
                  <c:v>12.164756557187909</c:v>
                </c:pt>
                <c:pt idx="2">
                  <c:v>12.164756557187909</c:v>
                </c:pt>
                <c:pt idx="3">
                  <c:v>12.073930436375852</c:v>
                </c:pt>
                <c:pt idx="4">
                  <c:v>12.073930436375852</c:v>
                </c:pt>
                <c:pt idx="5">
                  <c:v>12.073930436375852</c:v>
                </c:pt>
                <c:pt idx="6">
                  <c:v>9.5084990325860019</c:v>
                </c:pt>
                <c:pt idx="7">
                  <c:v>9.5084990325860019</c:v>
                </c:pt>
                <c:pt idx="8">
                  <c:v>9.5084990325860019</c:v>
                </c:pt>
                <c:pt idx="9">
                  <c:v>10.073619845047423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2-7928-4978-B24C-3C36F3A94648}"/>
            </c:ext>
          </c:extLst>
        </c:ser>
        <c:ser>
          <c:idx val="4"/>
          <c:order val="4"/>
          <c:tx>
            <c:strRef>
              <c:f>GDP!$P$129</c:f>
              <c:strCache>
                <c:ptCount val="1"/>
                <c:pt idx="0">
                  <c:v>9000-1000</c:v>
                </c:pt>
              </c:strCache>
              <c:extLst xmlns:c15="http://schemas.microsoft.com/office/drawing/2012/chart"/>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GDP!$P$130:$P$139</c:f>
              <c:numCache>
                <c:formatCode>General</c:formatCode>
                <c:ptCount val="10"/>
                <c:pt idx="0">
                  <c:v>10.724759055038017</c:v>
                </c:pt>
                <c:pt idx="1">
                  <c:v>9.8838647027151758</c:v>
                </c:pt>
                <c:pt idx="2">
                  <c:v>9.8838647027151758</c:v>
                </c:pt>
                <c:pt idx="3">
                  <c:v>9.6591443491006803</c:v>
                </c:pt>
                <c:pt idx="4">
                  <c:v>9.6591443491006803</c:v>
                </c:pt>
                <c:pt idx="5">
                  <c:v>9.6591443491006803</c:v>
                </c:pt>
                <c:pt idx="6">
                  <c:v>9.5084990325860019</c:v>
                </c:pt>
                <c:pt idx="7">
                  <c:v>9.5084990325860019</c:v>
                </c:pt>
                <c:pt idx="8">
                  <c:v>9.5084990325860019</c:v>
                </c:pt>
                <c:pt idx="9">
                  <c:v>8.2420526004933468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3-7928-4978-B24C-3C36F3A94648}"/>
            </c:ext>
          </c:extLst>
        </c:ser>
        <c:ser>
          <c:idx val="5"/>
          <c:order val="5"/>
          <c:tx>
            <c:strRef>
              <c:f>GDP!$Q$129</c:f>
              <c:strCache>
                <c:ptCount val="1"/>
                <c:pt idx="0">
                  <c:v>10000-100</c:v>
                </c:pt>
              </c:strCache>
              <c:extLst xmlns:c15="http://schemas.microsoft.com/office/drawing/2012/chart"/>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GDP!$Q$130:$Q$139</c:f>
              <c:numCache>
                <c:formatCode>General</c:formatCode>
                <c:ptCount val="10"/>
                <c:pt idx="0">
                  <c:v>39.547549015452688</c:v>
                </c:pt>
                <c:pt idx="1">
                  <c:v>36.494269671563728</c:v>
                </c:pt>
                <c:pt idx="2">
                  <c:v>36.494269671563728</c:v>
                </c:pt>
                <c:pt idx="3">
                  <c:v>36.221791309127553</c:v>
                </c:pt>
                <c:pt idx="4">
                  <c:v>36.221791309127553</c:v>
                </c:pt>
                <c:pt idx="5">
                  <c:v>36.221791309127553</c:v>
                </c:pt>
                <c:pt idx="6">
                  <c:v>36.305178124419278</c:v>
                </c:pt>
                <c:pt idx="7">
                  <c:v>36.305178124419278</c:v>
                </c:pt>
                <c:pt idx="8">
                  <c:v>36.305178124419278</c:v>
                </c:pt>
                <c:pt idx="9">
                  <c:v>32.052426779696347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4-7928-4978-B24C-3C36F3A94648}"/>
            </c:ext>
          </c:extLst>
        </c:ser>
        <c:ser>
          <c:idx val="6"/>
          <c:order val="6"/>
          <c:tx>
            <c:strRef>
              <c:f>GDP!$R$129</c:f>
              <c:strCache>
                <c:ptCount val="1"/>
                <c:pt idx="0">
                  <c:v>10000-300</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GDP!$R$130:$R$139</c:f>
              <c:numCache>
                <c:formatCode>General</c:formatCode>
                <c:ptCount val="10"/>
                <c:pt idx="0">
                  <c:v>21.449518110076035</c:v>
                </c:pt>
                <c:pt idx="1">
                  <c:v>19.767729405430352</c:v>
                </c:pt>
                <c:pt idx="2">
                  <c:v>19.767729405430352</c:v>
                </c:pt>
                <c:pt idx="3">
                  <c:v>19.318288698201361</c:v>
                </c:pt>
                <c:pt idx="4">
                  <c:v>19.318288698201361</c:v>
                </c:pt>
                <c:pt idx="5">
                  <c:v>19.318288698201361</c:v>
                </c:pt>
                <c:pt idx="6">
                  <c:v>19.881407068134369</c:v>
                </c:pt>
                <c:pt idx="7">
                  <c:v>19.881407068134369</c:v>
                </c:pt>
                <c:pt idx="8">
                  <c:v>19.881407068134369</c:v>
                </c:pt>
                <c:pt idx="9">
                  <c:v>17.39988882326373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5-7928-4978-B24C-3C36F3A94648}"/>
            </c:ext>
          </c:extLst>
        </c:ser>
        <c:ser>
          <c:idx val="7"/>
          <c:order val="7"/>
          <c:tx>
            <c:strRef>
              <c:f>GDP!$S$129</c:f>
              <c:strCache>
                <c:ptCount val="1"/>
                <c:pt idx="0">
                  <c:v>10000-500</c:v>
                </c:pt>
              </c:strCache>
              <c:extLst xmlns:c15="http://schemas.microsoft.com/office/drawing/2012/chart"/>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GDP!$S$130:$S$139</c:f>
              <c:numCache>
                <c:formatCode>General</c:formatCode>
                <c:ptCount val="10"/>
                <c:pt idx="0">
                  <c:v>16.087138582557024</c:v>
                </c:pt>
                <c:pt idx="1">
                  <c:v>15.205945696484886</c:v>
                </c:pt>
                <c:pt idx="2">
                  <c:v>15.205945696484886</c:v>
                </c:pt>
                <c:pt idx="3">
                  <c:v>14.488716523651021</c:v>
                </c:pt>
                <c:pt idx="4">
                  <c:v>14.488716523651021</c:v>
                </c:pt>
                <c:pt idx="5">
                  <c:v>14.488716523651021</c:v>
                </c:pt>
                <c:pt idx="6">
                  <c:v>14.694953050360185</c:v>
                </c:pt>
                <c:pt idx="7">
                  <c:v>14.694953050360185</c:v>
                </c:pt>
                <c:pt idx="8">
                  <c:v>14.694953050360185</c:v>
                </c:pt>
                <c:pt idx="9">
                  <c:v>12.820970711878539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6-7928-4978-B24C-3C36F3A94648}"/>
            </c:ext>
          </c:extLst>
        </c:ser>
        <c:ser>
          <c:idx val="8"/>
          <c:order val="8"/>
          <c:tx>
            <c:strRef>
              <c:f>GDP!$T$129</c:f>
              <c:strCache>
                <c:ptCount val="1"/>
                <c:pt idx="0">
                  <c:v>10000-700</c:v>
                </c:pt>
              </c:strCache>
              <c:extLst xmlns:c15="http://schemas.microsoft.com/office/drawing/2012/chart"/>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GDP!$T$130:$T$139</c:f>
              <c:numCache>
                <c:formatCode>General</c:formatCode>
                <c:ptCount val="10"/>
                <c:pt idx="0">
                  <c:v>13.405948818797521</c:v>
                </c:pt>
                <c:pt idx="1">
                  <c:v>12.164756557187909</c:v>
                </c:pt>
                <c:pt idx="2">
                  <c:v>12.164756557187909</c:v>
                </c:pt>
                <c:pt idx="3">
                  <c:v>12.073930436375852</c:v>
                </c:pt>
                <c:pt idx="4">
                  <c:v>12.073930436375852</c:v>
                </c:pt>
                <c:pt idx="5">
                  <c:v>12.073930436375852</c:v>
                </c:pt>
                <c:pt idx="6">
                  <c:v>10.372908035548365</c:v>
                </c:pt>
                <c:pt idx="7">
                  <c:v>10.372908035548365</c:v>
                </c:pt>
                <c:pt idx="8">
                  <c:v>10.372908035548365</c:v>
                </c:pt>
                <c:pt idx="9">
                  <c:v>10.989403467324461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7-7928-4978-B24C-3C36F3A94648}"/>
            </c:ext>
          </c:extLst>
        </c:ser>
        <c:ser>
          <c:idx val="9"/>
          <c:order val="9"/>
          <c:tx>
            <c:strRef>
              <c:f>GDP!$U$129</c:f>
              <c:strCache>
                <c:ptCount val="1"/>
                <c:pt idx="0">
                  <c:v>10000-1000</c:v>
                </c:pt>
              </c:strCache>
              <c:extLst xmlns:c15="http://schemas.microsoft.com/office/drawing/2012/chart"/>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GDP!$U$130:$U$139</c:f>
              <c:numCache>
                <c:formatCode>General</c:formatCode>
                <c:ptCount val="10"/>
                <c:pt idx="0">
                  <c:v>10.724759055038017</c:v>
                </c:pt>
                <c:pt idx="1">
                  <c:v>9.8838647027151758</c:v>
                </c:pt>
                <c:pt idx="2">
                  <c:v>9.8838647027151758</c:v>
                </c:pt>
                <c:pt idx="3">
                  <c:v>9.6591443491006803</c:v>
                </c:pt>
                <c:pt idx="4">
                  <c:v>9.6591443491006803</c:v>
                </c:pt>
                <c:pt idx="5">
                  <c:v>9.6591443491006803</c:v>
                </c:pt>
                <c:pt idx="6">
                  <c:v>10.372908035548365</c:v>
                </c:pt>
                <c:pt idx="7">
                  <c:v>10.372908035548365</c:v>
                </c:pt>
                <c:pt idx="8">
                  <c:v>10.372908035548365</c:v>
                </c:pt>
                <c:pt idx="9">
                  <c:v>9.1578362227703849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8-7928-4978-B24C-3C36F3A94648}"/>
            </c:ext>
          </c:extLst>
        </c:ser>
        <c:ser>
          <c:idx val="10"/>
          <c:order val="10"/>
          <c:tx>
            <c:strRef>
              <c:f>GDP!$V$129</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GDP!$V$130:$V$139</c:f>
              <c:numCache>
                <c:formatCode>General</c:formatCode>
                <c:ptCount val="10"/>
                <c:pt idx="0">
                  <c:v>40.217846456392564</c:v>
                </c:pt>
                <c:pt idx="1">
                  <c:v>37.254566956387976</c:v>
                </c:pt>
                <c:pt idx="2">
                  <c:v>37.254566956387976</c:v>
                </c:pt>
                <c:pt idx="3">
                  <c:v>37.026720004885945</c:v>
                </c:pt>
                <c:pt idx="4">
                  <c:v>37.026720004885945</c:v>
                </c:pt>
                <c:pt idx="5">
                  <c:v>37.026720004885945</c:v>
                </c:pt>
                <c:pt idx="6">
                  <c:v>37.169587127381639</c:v>
                </c:pt>
                <c:pt idx="7">
                  <c:v>37.169587127381639</c:v>
                </c:pt>
                <c:pt idx="8">
                  <c:v>37.169587127381639</c:v>
                </c:pt>
                <c:pt idx="9">
                  <c:v>32.968210401973387</c:v>
                </c:pt>
              </c:numCache>
            </c:numRef>
          </c:yVal>
          <c:smooth val="0"/>
          <c:extLst>
            <c:ext xmlns:c16="http://schemas.microsoft.com/office/drawing/2014/chart" uri="{C3380CC4-5D6E-409C-BE32-E72D297353CC}">
              <c16:uniqueId val="{00000019-7928-4978-B24C-3C36F3A94648}"/>
            </c:ext>
          </c:extLst>
        </c:ser>
        <c:ser>
          <c:idx val="11"/>
          <c:order val="11"/>
          <c:tx>
            <c:strRef>
              <c:f>GDP!$W$129</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GDP!$W$130:$W$139</c:f>
              <c:numCache>
                <c:formatCode>General</c:formatCode>
                <c:ptCount val="10"/>
                <c:pt idx="0">
                  <c:v>22.119815551015911</c:v>
                </c:pt>
                <c:pt idx="1">
                  <c:v>20.528026690254595</c:v>
                </c:pt>
                <c:pt idx="2">
                  <c:v>20.528026690254595</c:v>
                </c:pt>
                <c:pt idx="3">
                  <c:v>20.123217393959752</c:v>
                </c:pt>
                <c:pt idx="4">
                  <c:v>20.123217393959752</c:v>
                </c:pt>
                <c:pt idx="5">
                  <c:v>20.123217393959752</c:v>
                </c:pt>
                <c:pt idx="6">
                  <c:v>19.881407068134369</c:v>
                </c:pt>
                <c:pt idx="7">
                  <c:v>19.881407068134369</c:v>
                </c:pt>
                <c:pt idx="8">
                  <c:v>19.881407068134369</c:v>
                </c:pt>
                <c:pt idx="9">
                  <c:v>17.39988882326373</c:v>
                </c:pt>
              </c:numCache>
            </c:numRef>
          </c:yVal>
          <c:smooth val="0"/>
          <c:extLst>
            <c:ext xmlns:c16="http://schemas.microsoft.com/office/drawing/2014/chart" uri="{C3380CC4-5D6E-409C-BE32-E72D297353CC}">
              <c16:uniqueId val="{0000001A-7928-4978-B24C-3C36F3A94648}"/>
            </c:ext>
          </c:extLst>
        </c:ser>
        <c:ser>
          <c:idx val="12"/>
          <c:order val="12"/>
          <c:tx>
            <c:strRef>
              <c:f>GDP!$X$129</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GDP!$X$130:$X$139</c:f>
              <c:numCache>
                <c:formatCode>General</c:formatCode>
                <c:ptCount val="10"/>
                <c:pt idx="0">
                  <c:v>16.757436023496901</c:v>
                </c:pt>
                <c:pt idx="1">
                  <c:v>15.205945696484886</c:v>
                </c:pt>
                <c:pt idx="2">
                  <c:v>15.205945696484886</c:v>
                </c:pt>
                <c:pt idx="3">
                  <c:v>15.293645219409411</c:v>
                </c:pt>
                <c:pt idx="4">
                  <c:v>15.293645219409411</c:v>
                </c:pt>
                <c:pt idx="5">
                  <c:v>15.293645219409411</c:v>
                </c:pt>
                <c:pt idx="6">
                  <c:v>14.694953050360185</c:v>
                </c:pt>
                <c:pt idx="7">
                  <c:v>14.694953050360185</c:v>
                </c:pt>
                <c:pt idx="8">
                  <c:v>14.694953050360185</c:v>
                </c:pt>
                <c:pt idx="9">
                  <c:v>12.820970711878539</c:v>
                </c:pt>
              </c:numCache>
            </c:numRef>
          </c:yVal>
          <c:smooth val="0"/>
          <c:extLst>
            <c:ext xmlns:c16="http://schemas.microsoft.com/office/drawing/2014/chart" uri="{C3380CC4-5D6E-409C-BE32-E72D297353CC}">
              <c16:uniqueId val="{0000001B-7928-4978-B24C-3C36F3A94648}"/>
            </c:ext>
          </c:extLst>
        </c:ser>
        <c:ser>
          <c:idx val="13"/>
          <c:order val="13"/>
          <c:tx>
            <c:strRef>
              <c:f>GDP!$Y$129</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GDP!$Y$130:$Y$139</c:f>
              <c:numCache>
                <c:formatCode>General</c:formatCode>
                <c:ptCount val="10"/>
                <c:pt idx="0">
                  <c:v>13.405948818797521</c:v>
                </c:pt>
                <c:pt idx="1">
                  <c:v>12.925053842012153</c:v>
                </c:pt>
                <c:pt idx="2">
                  <c:v>12.925053842012153</c:v>
                </c:pt>
                <c:pt idx="3">
                  <c:v>12.073930436375852</c:v>
                </c:pt>
                <c:pt idx="4">
                  <c:v>12.073930436375852</c:v>
                </c:pt>
                <c:pt idx="5">
                  <c:v>12.073930436375852</c:v>
                </c:pt>
                <c:pt idx="6">
                  <c:v>10.372908035548365</c:v>
                </c:pt>
                <c:pt idx="7">
                  <c:v>10.372908035548365</c:v>
                </c:pt>
                <c:pt idx="8">
                  <c:v>10.372908035548365</c:v>
                </c:pt>
                <c:pt idx="9">
                  <c:v>10.989403467324461</c:v>
                </c:pt>
              </c:numCache>
            </c:numRef>
          </c:yVal>
          <c:smooth val="0"/>
          <c:extLst>
            <c:ext xmlns:c16="http://schemas.microsoft.com/office/drawing/2014/chart" uri="{C3380CC4-5D6E-409C-BE32-E72D297353CC}">
              <c16:uniqueId val="{0000001C-7928-4978-B24C-3C36F3A94648}"/>
            </c:ext>
          </c:extLst>
        </c:ser>
        <c:ser>
          <c:idx val="14"/>
          <c:order val="14"/>
          <c:tx>
            <c:strRef>
              <c:f>GDP!$Z$129</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GDP!$Z$130:$Z$139</c:f>
              <c:numCache>
                <c:formatCode>General</c:formatCode>
                <c:ptCount val="10"/>
                <c:pt idx="0">
                  <c:v>11.395056495977894</c:v>
                </c:pt>
                <c:pt idx="1">
                  <c:v>10.64416198753942</c:v>
                </c:pt>
                <c:pt idx="2">
                  <c:v>10.64416198753942</c:v>
                </c:pt>
                <c:pt idx="3">
                  <c:v>10.46407304485907</c:v>
                </c:pt>
                <c:pt idx="4">
                  <c:v>10.46407304485907</c:v>
                </c:pt>
                <c:pt idx="5">
                  <c:v>10.46407304485907</c:v>
                </c:pt>
                <c:pt idx="6">
                  <c:v>10.372908035548365</c:v>
                </c:pt>
                <c:pt idx="7">
                  <c:v>10.372908035548365</c:v>
                </c:pt>
                <c:pt idx="8">
                  <c:v>10.372908035548365</c:v>
                </c:pt>
                <c:pt idx="9">
                  <c:v>9.1578362227703849</c:v>
                </c:pt>
              </c:numCache>
            </c:numRef>
          </c:yVal>
          <c:smooth val="0"/>
          <c:extLst>
            <c:ext xmlns:c16="http://schemas.microsoft.com/office/drawing/2014/chart" uri="{C3380CC4-5D6E-409C-BE32-E72D297353CC}">
              <c16:uniqueId val="{0000001D-7928-4978-B24C-3C36F3A94648}"/>
            </c:ext>
          </c:extLst>
        </c:ser>
        <c:dLbls>
          <c:showLegendKey val="0"/>
          <c:showVal val="0"/>
          <c:showCatName val="0"/>
          <c:showSerName val="0"/>
          <c:showPercent val="0"/>
          <c:showBubbleSize val="0"/>
        </c:dLbls>
        <c:axId val="1407751632"/>
        <c:axId val="1407747056"/>
        <c:extLst/>
      </c:scatterChart>
      <c:valAx>
        <c:axId val="1407751632"/>
        <c:scaling>
          <c:orientation val="minMax"/>
          <c:max val="2024"/>
          <c:min val="201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80694750991268605"/>
          <c:y val="0.15438230520303353"/>
          <c:w val="0.17853636289860772"/>
          <c:h val="0.845617694796966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SCR</a:t>
            </a:r>
            <a:r>
              <a:rPr lang="en-US" altLang="zh-CN" baseline="0"/>
              <a:t> FOM</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GDP!$AI$129</c:f>
              <c:strCache>
                <c:ptCount val="1"/>
                <c:pt idx="0">
                  <c:v>9000-100</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GDP!$AI$130:$AI$139</c:f>
              <c:numCache>
                <c:formatCode>General</c:formatCode>
                <c:ptCount val="10"/>
                <c:pt idx="0">
                  <c:v>0.34185169487933681</c:v>
                </c:pt>
                <c:pt idx="1">
                  <c:v>0.3117218867779401</c:v>
                </c:pt>
                <c:pt idx="2">
                  <c:v>0.3117218867779401</c:v>
                </c:pt>
                <c:pt idx="3">
                  <c:v>0.30587290438818826</c:v>
                </c:pt>
                <c:pt idx="4">
                  <c:v>0.30587290438818826</c:v>
                </c:pt>
                <c:pt idx="5">
                  <c:v>0.30587290438818826</c:v>
                </c:pt>
                <c:pt idx="6">
                  <c:v>0.31118724106645096</c:v>
                </c:pt>
                <c:pt idx="7">
                  <c:v>0.31118724106645096</c:v>
                </c:pt>
                <c:pt idx="8">
                  <c:v>0.31118724106645096</c:v>
                </c:pt>
                <c:pt idx="9">
                  <c:v>0.8242052600493347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4FAE-43B2-A7C8-F6635117D5B1}"/>
            </c:ext>
          </c:extLst>
        </c:ser>
        <c:ser>
          <c:idx val="1"/>
          <c:order val="1"/>
          <c:tx>
            <c:strRef>
              <c:f>GDP!$AJ$129</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GDP!$AJ$130:$AJ$139</c:f>
              <c:numCache>
                <c:formatCode>General</c:formatCode>
                <c:ptCount val="10"/>
                <c:pt idx="0">
                  <c:v>0.18768328346316532</c:v>
                </c:pt>
                <c:pt idx="1">
                  <c:v>0.17486837550957618</c:v>
                </c:pt>
                <c:pt idx="2">
                  <c:v>0.17486837550957618</c:v>
                </c:pt>
                <c:pt idx="3">
                  <c:v>0.16903502610926191</c:v>
                </c:pt>
                <c:pt idx="4">
                  <c:v>0.16903502610926191</c:v>
                </c:pt>
                <c:pt idx="5">
                  <c:v>0.16903502610926191</c:v>
                </c:pt>
                <c:pt idx="6">
                  <c:v>0.17288180059247277</c:v>
                </c:pt>
                <c:pt idx="7">
                  <c:v>0.17288180059247277</c:v>
                </c:pt>
                <c:pt idx="8">
                  <c:v>0.17288180059247277</c:v>
                </c:pt>
                <c:pt idx="9">
                  <c:v>0.36631344891081541</c:v>
                </c:pt>
              </c:numCache>
            </c:numRef>
          </c:yVal>
          <c:smooth val="0"/>
          <c:extLst>
            <c:ext xmlns:c16="http://schemas.microsoft.com/office/drawing/2014/chart" uri="{C3380CC4-5D6E-409C-BE32-E72D297353CC}">
              <c16:uniqueId val="{00000010-4FAE-43B2-A7C8-F6635117D5B1}"/>
            </c:ext>
          </c:extLst>
        </c:ser>
        <c:ser>
          <c:idx val="2"/>
          <c:order val="2"/>
          <c:tx>
            <c:strRef>
              <c:f>GDP!$AK$129</c:f>
              <c:strCache>
                <c:ptCount val="1"/>
                <c:pt idx="0">
                  <c:v>9000-500</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GDP!$AK$130:$AK$139</c:f>
              <c:numCache>
                <c:formatCode>General</c:formatCode>
                <c:ptCount val="10"/>
                <c:pt idx="0">
                  <c:v>0.14076246259737396</c:v>
                </c:pt>
                <c:pt idx="1">
                  <c:v>0.12925053842012155</c:v>
                </c:pt>
                <c:pt idx="2">
                  <c:v>0.12925053842012155</c:v>
                </c:pt>
                <c:pt idx="3">
                  <c:v>0.1287885913213424</c:v>
                </c:pt>
                <c:pt idx="4">
                  <c:v>0.1287885913213424</c:v>
                </c:pt>
                <c:pt idx="5">
                  <c:v>0.1287885913213424</c:v>
                </c:pt>
                <c:pt idx="6">
                  <c:v>0.12966135044435456</c:v>
                </c:pt>
                <c:pt idx="7">
                  <c:v>0.12966135044435456</c:v>
                </c:pt>
                <c:pt idx="8">
                  <c:v>0.12966135044435456</c:v>
                </c:pt>
                <c:pt idx="9">
                  <c:v>0.1831567244554077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1-4FAE-43B2-A7C8-F6635117D5B1}"/>
            </c:ext>
          </c:extLst>
        </c:ser>
        <c:ser>
          <c:idx val="3"/>
          <c:order val="3"/>
          <c:tx>
            <c:strRef>
              <c:f>GDP!$AL$129</c:f>
              <c:strCache>
                <c:ptCount val="1"/>
                <c:pt idx="0">
                  <c:v>9000-700</c:v>
                </c:pt>
              </c:strCache>
              <c:extLst xmlns:c15="http://schemas.microsoft.com/office/drawing/2012/chart"/>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GDP!$AL$130:$AL$139</c:f>
              <c:numCache>
                <c:formatCode>General</c:formatCode>
                <c:ptCount val="10"/>
                <c:pt idx="0">
                  <c:v>0.11395056495977894</c:v>
                </c:pt>
                <c:pt idx="1">
                  <c:v>0.10644161987539422</c:v>
                </c:pt>
                <c:pt idx="2">
                  <c:v>0.10644161987539422</c:v>
                </c:pt>
                <c:pt idx="3">
                  <c:v>0.10464073044859072</c:v>
                </c:pt>
                <c:pt idx="4">
                  <c:v>0.10464073044859072</c:v>
                </c:pt>
                <c:pt idx="5">
                  <c:v>0.10464073044859072</c:v>
                </c:pt>
                <c:pt idx="6">
                  <c:v>0.10372908035548364</c:v>
                </c:pt>
                <c:pt idx="7">
                  <c:v>0.10372908035548364</c:v>
                </c:pt>
                <c:pt idx="8">
                  <c:v>0.10372908035548364</c:v>
                </c:pt>
                <c:pt idx="9">
                  <c:v>0.1831567244554077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2-4FAE-43B2-A7C8-F6635117D5B1}"/>
            </c:ext>
          </c:extLst>
        </c:ser>
        <c:ser>
          <c:idx val="4"/>
          <c:order val="4"/>
          <c:tx>
            <c:strRef>
              <c:f>GDP!$AM$129</c:f>
              <c:strCache>
                <c:ptCount val="1"/>
                <c:pt idx="0">
                  <c:v>9000-1000</c:v>
                </c:pt>
              </c:strCache>
              <c:extLst xmlns:c15="http://schemas.microsoft.com/office/drawing/2012/chart"/>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GDP!$AM$130:$AM$139</c:f>
              <c:numCache>
                <c:formatCode>General</c:formatCode>
                <c:ptCount val="10"/>
                <c:pt idx="0">
                  <c:v>9.3841641731582659E-2</c:v>
                </c:pt>
                <c:pt idx="1">
                  <c:v>9.1235674178909307E-2</c:v>
                </c:pt>
                <c:pt idx="2">
                  <c:v>9.1235674178909307E-2</c:v>
                </c:pt>
                <c:pt idx="3">
                  <c:v>8.8542156533422914E-2</c:v>
                </c:pt>
                <c:pt idx="4">
                  <c:v>8.8542156533422914E-2</c:v>
                </c:pt>
                <c:pt idx="5">
                  <c:v>8.8542156533422914E-2</c:v>
                </c:pt>
                <c:pt idx="6">
                  <c:v>8.6440900296236384E-2</c:v>
                </c:pt>
                <c:pt idx="7">
                  <c:v>8.6440900296236384E-2</c:v>
                </c:pt>
                <c:pt idx="8">
                  <c:v>8.6440900296236384E-2</c:v>
                </c:pt>
                <c:pt idx="9">
                  <c:v>9.1578362227703852E-2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3-4FAE-43B2-A7C8-F6635117D5B1}"/>
            </c:ext>
          </c:extLst>
        </c:ser>
        <c:ser>
          <c:idx val="5"/>
          <c:order val="5"/>
          <c:tx>
            <c:strRef>
              <c:f>GDP!$AN$129</c:f>
              <c:strCache>
                <c:ptCount val="1"/>
                <c:pt idx="0">
                  <c:v>10000-100</c:v>
                </c:pt>
              </c:strCache>
              <c:extLst xmlns:c15="http://schemas.microsoft.com/office/drawing/2012/chart"/>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GDP!$AN$130:$AN$139</c:f>
              <c:numCache>
                <c:formatCode>General</c:formatCode>
                <c:ptCount val="10"/>
                <c:pt idx="0">
                  <c:v>0.35525764369813428</c:v>
                </c:pt>
                <c:pt idx="1">
                  <c:v>0.32692783247442503</c:v>
                </c:pt>
                <c:pt idx="2">
                  <c:v>0.32692783247442503</c:v>
                </c:pt>
                <c:pt idx="3">
                  <c:v>0.31392219134577209</c:v>
                </c:pt>
                <c:pt idx="4">
                  <c:v>0.31392219134577209</c:v>
                </c:pt>
                <c:pt idx="5">
                  <c:v>0.31392219134577209</c:v>
                </c:pt>
                <c:pt idx="6">
                  <c:v>0.31983133109607459</c:v>
                </c:pt>
                <c:pt idx="7">
                  <c:v>0.31983133109607459</c:v>
                </c:pt>
                <c:pt idx="8">
                  <c:v>0.31983133109607459</c:v>
                </c:pt>
                <c:pt idx="9">
                  <c:v>0.8242052600493347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4-4FAE-43B2-A7C8-F6635117D5B1}"/>
            </c:ext>
          </c:extLst>
        </c:ser>
        <c:ser>
          <c:idx val="6"/>
          <c:order val="6"/>
          <c:tx>
            <c:strRef>
              <c:f>GDP!$AO$129</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GDP!$AO$130:$AO$139</c:f>
              <c:numCache>
                <c:formatCode>General</c:formatCode>
                <c:ptCount val="10"/>
                <c:pt idx="0">
                  <c:v>0.18768328346316532</c:v>
                </c:pt>
                <c:pt idx="1">
                  <c:v>0.17486837550957618</c:v>
                </c:pt>
                <c:pt idx="2">
                  <c:v>0.17486837550957618</c:v>
                </c:pt>
                <c:pt idx="3">
                  <c:v>0.16903502610926191</c:v>
                </c:pt>
                <c:pt idx="4">
                  <c:v>0.16903502610926191</c:v>
                </c:pt>
                <c:pt idx="5">
                  <c:v>0.16903502610926191</c:v>
                </c:pt>
                <c:pt idx="6">
                  <c:v>0.17288180059247277</c:v>
                </c:pt>
                <c:pt idx="7">
                  <c:v>0.17288180059247277</c:v>
                </c:pt>
                <c:pt idx="8">
                  <c:v>0.17288180059247277</c:v>
                </c:pt>
                <c:pt idx="9">
                  <c:v>0.36631344891081541</c:v>
                </c:pt>
              </c:numCache>
            </c:numRef>
          </c:yVal>
          <c:smooth val="0"/>
          <c:extLst>
            <c:ext xmlns:c16="http://schemas.microsoft.com/office/drawing/2014/chart" uri="{C3380CC4-5D6E-409C-BE32-E72D297353CC}">
              <c16:uniqueId val="{00000015-4FAE-43B2-A7C8-F6635117D5B1}"/>
            </c:ext>
          </c:extLst>
        </c:ser>
        <c:ser>
          <c:idx val="7"/>
          <c:order val="7"/>
          <c:tx>
            <c:strRef>
              <c:f>GDP!$AP$129</c:f>
              <c:strCache>
                <c:ptCount val="1"/>
                <c:pt idx="0">
                  <c:v>10000-500</c:v>
                </c:pt>
              </c:strCache>
              <c:extLst xmlns:c15="http://schemas.microsoft.com/office/drawing/2012/chart"/>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GDP!$AP$130:$AP$139</c:f>
              <c:numCache>
                <c:formatCode>General</c:formatCode>
                <c:ptCount val="10"/>
                <c:pt idx="0">
                  <c:v>0.14076246259737396</c:v>
                </c:pt>
                <c:pt idx="1">
                  <c:v>0.12925053842012155</c:v>
                </c:pt>
                <c:pt idx="2">
                  <c:v>0.12925053842012155</c:v>
                </c:pt>
                <c:pt idx="3">
                  <c:v>0.1287885913213424</c:v>
                </c:pt>
                <c:pt idx="4">
                  <c:v>0.1287885913213424</c:v>
                </c:pt>
                <c:pt idx="5">
                  <c:v>0.1287885913213424</c:v>
                </c:pt>
                <c:pt idx="6">
                  <c:v>0.12966135044435456</c:v>
                </c:pt>
                <c:pt idx="7">
                  <c:v>0.12966135044435456</c:v>
                </c:pt>
                <c:pt idx="8">
                  <c:v>0.12966135044435456</c:v>
                </c:pt>
                <c:pt idx="9">
                  <c:v>0.1831567244554077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6-4FAE-43B2-A7C8-F6635117D5B1}"/>
            </c:ext>
          </c:extLst>
        </c:ser>
        <c:ser>
          <c:idx val="8"/>
          <c:order val="8"/>
          <c:tx>
            <c:strRef>
              <c:f>GDP!$AQ$129</c:f>
              <c:strCache>
                <c:ptCount val="1"/>
                <c:pt idx="0">
                  <c:v>10000-700</c:v>
                </c:pt>
              </c:strCache>
              <c:extLst xmlns:c15="http://schemas.microsoft.com/office/drawing/2012/chart"/>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GDP!$AQ$130:$AQ$139</c:f>
              <c:numCache>
                <c:formatCode>General</c:formatCode>
                <c:ptCount val="10"/>
                <c:pt idx="0">
                  <c:v>0.12065353936917769</c:v>
                </c:pt>
                <c:pt idx="1">
                  <c:v>0.10644161987539422</c:v>
                </c:pt>
                <c:pt idx="2">
                  <c:v>0.10644161987539422</c:v>
                </c:pt>
                <c:pt idx="3">
                  <c:v>0.10464073044859072</c:v>
                </c:pt>
                <c:pt idx="4">
                  <c:v>0.10464073044859072</c:v>
                </c:pt>
                <c:pt idx="5">
                  <c:v>0.10464073044859072</c:v>
                </c:pt>
                <c:pt idx="6">
                  <c:v>0.10372908035548364</c:v>
                </c:pt>
                <c:pt idx="7">
                  <c:v>0.10372908035548364</c:v>
                </c:pt>
                <c:pt idx="8">
                  <c:v>0.10372908035548364</c:v>
                </c:pt>
                <c:pt idx="9">
                  <c:v>0.1831567244554077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7-4FAE-43B2-A7C8-F6635117D5B1}"/>
            </c:ext>
          </c:extLst>
        </c:ser>
        <c:ser>
          <c:idx val="9"/>
          <c:order val="9"/>
          <c:tx>
            <c:strRef>
              <c:f>GDP!$AR$129</c:f>
              <c:strCache>
                <c:ptCount val="1"/>
                <c:pt idx="0">
                  <c:v>10000-1000</c:v>
                </c:pt>
              </c:strCache>
              <c:extLst xmlns:c15="http://schemas.microsoft.com/office/drawing/2012/chart"/>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GDP!$AR$130:$AR$139</c:f>
              <c:numCache>
                <c:formatCode>General</c:formatCode>
                <c:ptCount val="10"/>
                <c:pt idx="0">
                  <c:v>0.10054461614098141</c:v>
                </c:pt>
                <c:pt idx="1">
                  <c:v>9.1235674178909307E-2</c:v>
                </c:pt>
                <c:pt idx="2">
                  <c:v>9.1235674178909307E-2</c:v>
                </c:pt>
                <c:pt idx="3">
                  <c:v>8.8542156533422914E-2</c:v>
                </c:pt>
                <c:pt idx="4">
                  <c:v>8.8542156533422914E-2</c:v>
                </c:pt>
                <c:pt idx="5">
                  <c:v>8.8542156533422914E-2</c:v>
                </c:pt>
                <c:pt idx="6">
                  <c:v>8.6440900296236384E-2</c:v>
                </c:pt>
                <c:pt idx="7">
                  <c:v>8.6440900296236384E-2</c:v>
                </c:pt>
                <c:pt idx="8">
                  <c:v>8.6440900296236384E-2</c:v>
                </c:pt>
                <c:pt idx="9">
                  <c:v>9.1578362227703852E-2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8-4FAE-43B2-A7C8-F6635117D5B1}"/>
            </c:ext>
          </c:extLst>
        </c:ser>
        <c:ser>
          <c:idx val="10"/>
          <c:order val="10"/>
          <c:tx>
            <c:strRef>
              <c:f>GDP!$AS$129</c:f>
              <c:strCache>
                <c:ptCount val="1"/>
                <c:pt idx="0">
                  <c:v>11000-100</c:v>
                </c:pt>
              </c:strCache>
              <c:extLst xmlns:c15="http://schemas.microsoft.com/office/drawing/2012/chart"/>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GDP!$AS$130:$AS$139</c:f>
              <c:numCache>
                <c:formatCode>General</c:formatCode>
                <c:ptCount val="10"/>
                <c:pt idx="0">
                  <c:v>0.36196061810753311</c:v>
                </c:pt>
                <c:pt idx="1">
                  <c:v>0.33453080532266749</c:v>
                </c:pt>
                <c:pt idx="2">
                  <c:v>0.33453080532266749</c:v>
                </c:pt>
                <c:pt idx="3">
                  <c:v>0.32197147830335604</c:v>
                </c:pt>
                <c:pt idx="4">
                  <c:v>0.32197147830335604</c:v>
                </c:pt>
                <c:pt idx="5">
                  <c:v>0.32197147830335604</c:v>
                </c:pt>
                <c:pt idx="6">
                  <c:v>0.32847542112569827</c:v>
                </c:pt>
                <c:pt idx="7">
                  <c:v>0.32847542112569827</c:v>
                </c:pt>
                <c:pt idx="8">
                  <c:v>0.32847542112569827</c:v>
                </c:pt>
                <c:pt idx="9">
                  <c:v>0.8242052600493347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9-4FAE-43B2-A7C8-F6635117D5B1}"/>
            </c:ext>
          </c:extLst>
        </c:ser>
        <c:ser>
          <c:idx val="11"/>
          <c:order val="11"/>
          <c:tx>
            <c:strRef>
              <c:f>GDP!$AT$129</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numRef>
          </c:xVal>
          <c:yVal>
            <c:numRef>
              <c:f>GDP!$AT$130:$AT$139</c:f>
              <c:numCache>
                <c:formatCode>General</c:formatCode>
                <c:ptCount val="10"/>
                <c:pt idx="0">
                  <c:v>0.19438625787256403</c:v>
                </c:pt>
                <c:pt idx="1">
                  <c:v>0.18247134835781861</c:v>
                </c:pt>
                <c:pt idx="2">
                  <c:v>0.18247134835781861</c:v>
                </c:pt>
                <c:pt idx="3">
                  <c:v>0.17708431306684583</c:v>
                </c:pt>
                <c:pt idx="4">
                  <c:v>0.17708431306684583</c:v>
                </c:pt>
                <c:pt idx="5">
                  <c:v>0.17708431306684583</c:v>
                </c:pt>
                <c:pt idx="6">
                  <c:v>0.1815258906220964</c:v>
                </c:pt>
                <c:pt idx="7">
                  <c:v>0.1815258906220964</c:v>
                </c:pt>
                <c:pt idx="8">
                  <c:v>0.1815258906220964</c:v>
                </c:pt>
                <c:pt idx="9">
                  <c:v>0.36631344891081541</c:v>
                </c:pt>
              </c:numCache>
            </c:numRef>
          </c:yVal>
          <c:smooth val="0"/>
          <c:extLst>
            <c:ext xmlns:c16="http://schemas.microsoft.com/office/drawing/2014/chart" uri="{C3380CC4-5D6E-409C-BE32-E72D297353CC}">
              <c16:uniqueId val="{0000001A-4FAE-43B2-A7C8-F6635117D5B1}"/>
            </c:ext>
          </c:extLst>
        </c:ser>
        <c:ser>
          <c:idx val="12"/>
          <c:order val="12"/>
          <c:tx>
            <c:strRef>
              <c:f>GDP!$AU$129</c:f>
              <c:strCache>
                <c:ptCount val="1"/>
                <c:pt idx="0">
                  <c:v>11000-500</c:v>
                </c:pt>
              </c:strCache>
              <c:extLst xmlns:c15="http://schemas.microsoft.com/office/drawing/2012/chart"/>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GDP!$AU$130:$AU$139</c:f>
              <c:numCache>
                <c:formatCode>General</c:formatCode>
                <c:ptCount val="10"/>
                <c:pt idx="0">
                  <c:v>0.14746543700677275</c:v>
                </c:pt>
                <c:pt idx="1">
                  <c:v>0.12925053842012155</c:v>
                </c:pt>
                <c:pt idx="2">
                  <c:v>0.12925053842012155</c:v>
                </c:pt>
                <c:pt idx="3">
                  <c:v>0.1287885913213424</c:v>
                </c:pt>
                <c:pt idx="4">
                  <c:v>0.1287885913213424</c:v>
                </c:pt>
                <c:pt idx="5">
                  <c:v>0.1287885913213424</c:v>
                </c:pt>
                <c:pt idx="6">
                  <c:v>0.12966135044435456</c:v>
                </c:pt>
                <c:pt idx="7">
                  <c:v>0.12966135044435456</c:v>
                </c:pt>
                <c:pt idx="8">
                  <c:v>0.12966135044435456</c:v>
                </c:pt>
                <c:pt idx="9">
                  <c:v>0.1831567244554077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B-4FAE-43B2-A7C8-F6635117D5B1}"/>
            </c:ext>
          </c:extLst>
        </c:ser>
        <c:ser>
          <c:idx val="13"/>
          <c:order val="13"/>
          <c:tx>
            <c:strRef>
              <c:f>GDP!$AV$129</c:f>
              <c:strCache>
                <c:ptCount val="1"/>
                <c:pt idx="0">
                  <c:v>11000-700</c:v>
                </c:pt>
              </c:strCache>
              <c:extLst xmlns:c15="http://schemas.microsoft.com/office/drawing/2012/chart"/>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GDP!$AV$130:$AV$139</c:f>
              <c:numCache>
                <c:formatCode>General</c:formatCode>
                <c:ptCount val="10"/>
                <c:pt idx="0">
                  <c:v>0.12065353936917769</c:v>
                </c:pt>
                <c:pt idx="1">
                  <c:v>0.10644161987539422</c:v>
                </c:pt>
                <c:pt idx="2">
                  <c:v>0.10644161987539422</c:v>
                </c:pt>
                <c:pt idx="3">
                  <c:v>0.10464073044859072</c:v>
                </c:pt>
                <c:pt idx="4">
                  <c:v>0.10464073044859072</c:v>
                </c:pt>
                <c:pt idx="5">
                  <c:v>0.10464073044859072</c:v>
                </c:pt>
                <c:pt idx="6">
                  <c:v>0.10372908035548364</c:v>
                </c:pt>
                <c:pt idx="7">
                  <c:v>0.10372908035548364</c:v>
                </c:pt>
                <c:pt idx="8">
                  <c:v>0.10372908035548364</c:v>
                </c:pt>
                <c:pt idx="9">
                  <c:v>0.1831567244554077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C-4FAE-43B2-A7C8-F6635117D5B1}"/>
            </c:ext>
          </c:extLst>
        </c:ser>
        <c:ser>
          <c:idx val="14"/>
          <c:order val="14"/>
          <c:tx>
            <c:strRef>
              <c:f>GDP!$AW$129</c:f>
              <c:strCache>
                <c:ptCount val="1"/>
                <c:pt idx="0">
                  <c:v>11000-1000</c:v>
                </c:pt>
              </c:strCache>
              <c:extLst xmlns:c15="http://schemas.microsoft.com/office/drawing/2012/chart"/>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GDP!$A$130:$A$139</c:f>
              <c:numCache>
                <c:formatCode>General</c:formatCode>
                <c:ptCount val="10"/>
                <c:pt idx="0">
                  <c:v>2024</c:v>
                </c:pt>
                <c:pt idx="1">
                  <c:v>2023</c:v>
                </c:pt>
                <c:pt idx="2">
                  <c:v>2021</c:v>
                </c:pt>
                <c:pt idx="3">
                  <c:v>2020</c:v>
                </c:pt>
                <c:pt idx="4">
                  <c:v>2019</c:v>
                </c:pt>
                <c:pt idx="5">
                  <c:v>2018</c:v>
                </c:pt>
                <c:pt idx="6">
                  <c:v>2016</c:v>
                </c:pt>
                <c:pt idx="7">
                  <c:v>2015</c:v>
                </c:pt>
                <c:pt idx="8">
                  <c:v>2013</c:v>
                </c:pt>
                <c:pt idx="9">
                  <c:v>2010</c:v>
                </c:pt>
              </c:numCache>
              <c:extLst xmlns:c15="http://schemas.microsoft.com/office/drawing/2012/chart"/>
            </c:numRef>
          </c:xVal>
          <c:yVal>
            <c:numRef>
              <c:f>GDP!$AW$130:$AW$139</c:f>
              <c:numCache>
                <c:formatCode>General</c:formatCode>
                <c:ptCount val="10"/>
                <c:pt idx="0">
                  <c:v>0.10054461614098141</c:v>
                </c:pt>
                <c:pt idx="1">
                  <c:v>9.1235674178909307E-2</c:v>
                </c:pt>
                <c:pt idx="2">
                  <c:v>9.1235674178909307E-2</c:v>
                </c:pt>
                <c:pt idx="3">
                  <c:v>8.8542156533422914E-2</c:v>
                </c:pt>
                <c:pt idx="4">
                  <c:v>8.8542156533422914E-2</c:v>
                </c:pt>
                <c:pt idx="5">
                  <c:v>8.8542156533422914E-2</c:v>
                </c:pt>
                <c:pt idx="6">
                  <c:v>8.6440900296236384E-2</c:v>
                </c:pt>
                <c:pt idx="7">
                  <c:v>8.6440900296236384E-2</c:v>
                </c:pt>
                <c:pt idx="8">
                  <c:v>8.6440900296236384E-2</c:v>
                </c:pt>
                <c:pt idx="9">
                  <c:v>9.1578362227703852E-2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1D-4FAE-43B2-A7C8-F6635117D5B1}"/>
            </c:ext>
          </c:extLst>
        </c:ser>
        <c:dLbls>
          <c:showLegendKey val="0"/>
          <c:showVal val="0"/>
          <c:showCatName val="0"/>
          <c:showSerName val="0"/>
          <c:showPercent val="0"/>
          <c:showBubbleSize val="0"/>
        </c:dLbls>
        <c:axId val="1407751632"/>
        <c:axId val="1407747056"/>
        <c:extLst/>
      </c:scatterChart>
      <c:valAx>
        <c:axId val="1407751632"/>
        <c:scaling>
          <c:orientation val="minMax"/>
          <c:min val="201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7834711286089242"/>
          <c:y val="0.15759669070857513"/>
          <c:w val="0.20498622047244094"/>
          <c:h val="0.830386539655758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SCR VOM</a:t>
            </a:r>
            <a:endParaRPr lang="en-US" altLang="zh-CN"/>
          </a:p>
        </c:rich>
      </c:tx>
      <c:layout>
        <c:manualLayout>
          <c:xMode val="edge"/>
          <c:yMode val="edge"/>
          <c:x val="0.69167998444638867"/>
          <c:y val="7.40740260691318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7895868571984058"/>
          <c:y val="6.5555837104541589E-2"/>
          <c:w val="0.50057699580241055"/>
          <c:h val="0.70606350665013662"/>
        </c:manualLayout>
      </c:layout>
      <c:scatterChart>
        <c:scatterStyle val="lineMarker"/>
        <c:varyColors val="0"/>
        <c:ser>
          <c:idx val="0"/>
          <c:order val="0"/>
          <c:tx>
            <c:strRef>
              <c:f>GDP!$B$149</c:f>
              <c:strCache>
                <c:ptCount val="1"/>
                <c:pt idx="0">
                  <c:v>9000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GDP!$A$150:$A$151</c:f>
              <c:numCache>
                <c:formatCode>General</c:formatCode>
                <c:ptCount val="2"/>
                <c:pt idx="0">
                  <c:v>2024</c:v>
                </c:pt>
                <c:pt idx="1">
                  <c:v>2023</c:v>
                </c:pt>
              </c:numCache>
            </c:numRef>
          </c:xVal>
          <c:yVal>
            <c:numRef>
              <c:f>GDP!$B$150:$B$151</c:f>
              <c:numCache>
                <c:formatCode>General</c:formatCode>
                <c:ptCount val="2"/>
                <c:pt idx="0">
                  <c:v>0.7708420570808574</c:v>
                </c:pt>
                <c:pt idx="1">
                  <c:v>0.48659026228751634</c:v>
                </c:pt>
              </c:numCache>
            </c:numRef>
          </c:yVal>
          <c:smooth val="0"/>
          <c:extLst>
            <c:ext xmlns:c16="http://schemas.microsoft.com/office/drawing/2014/chart" uri="{C3380CC4-5D6E-409C-BE32-E72D297353CC}">
              <c16:uniqueId val="{00000000-CDCA-4E0B-B7F0-20F299DEBA44}"/>
            </c:ext>
          </c:extLst>
        </c:ser>
        <c:ser>
          <c:idx val="1"/>
          <c:order val="1"/>
          <c:tx>
            <c:strRef>
              <c:f>GDP!$C$149</c:f>
              <c:strCache>
                <c:ptCount val="1"/>
                <c:pt idx="0">
                  <c:v>10000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GDP!$A$150:$A$151</c:f>
              <c:numCache>
                <c:formatCode>General</c:formatCode>
                <c:ptCount val="2"/>
                <c:pt idx="0">
                  <c:v>2024</c:v>
                </c:pt>
                <c:pt idx="1">
                  <c:v>2023</c:v>
                </c:pt>
              </c:numCache>
            </c:numRef>
          </c:xVal>
          <c:yVal>
            <c:numRef>
              <c:f>GDP!$C$150:$C$151</c:f>
              <c:numCache>
                <c:formatCode>General</c:formatCode>
                <c:ptCount val="2"/>
                <c:pt idx="0">
                  <c:v>0.85127774999364259</c:v>
                </c:pt>
                <c:pt idx="1">
                  <c:v>0.53981107222521341</c:v>
                </c:pt>
              </c:numCache>
            </c:numRef>
          </c:yVal>
          <c:smooth val="0"/>
          <c:extLst>
            <c:ext xmlns:c16="http://schemas.microsoft.com/office/drawing/2014/chart" uri="{C3380CC4-5D6E-409C-BE32-E72D297353CC}">
              <c16:uniqueId val="{00000004-CDCA-4E0B-B7F0-20F299DEBA44}"/>
            </c:ext>
          </c:extLst>
        </c:ser>
        <c:ser>
          <c:idx val="2"/>
          <c:order val="2"/>
          <c:tx>
            <c:strRef>
              <c:f>GDP!$D$149</c:f>
              <c:strCache>
                <c:ptCount val="1"/>
                <c:pt idx="0">
                  <c:v>11000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GDP!$A$150:$A$151</c:f>
              <c:numCache>
                <c:formatCode>General</c:formatCode>
                <c:ptCount val="2"/>
                <c:pt idx="0">
                  <c:v>2024</c:v>
                </c:pt>
                <c:pt idx="1">
                  <c:v>2023</c:v>
                </c:pt>
              </c:numCache>
            </c:numRef>
          </c:xVal>
          <c:yVal>
            <c:numRef>
              <c:f>GDP!$D$150:$D$151</c:f>
              <c:numCache>
                <c:formatCode>General</c:formatCode>
                <c:ptCount val="2"/>
                <c:pt idx="0">
                  <c:v>0.93171344290642766</c:v>
                </c:pt>
                <c:pt idx="1">
                  <c:v>0.59303188216291058</c:v>
                </c:pt>
              </c:numCache>
            </c:numRef>
          </c:yVal>
          <c:smooth val="0"/>
          <c:extLst>
            <c:ext xmlns:c16="http://schemas.microsoft.com/office/drawing/2014/chart" uri="{C3380CC4-5D6E-409C-BE32-E72D297353CC}">
              <c16:uniqueId val="{00000005-CDCA-4E0B-B7F0-20F299DEBA44}"/>
            </c:ext>
          </c:extLst>
        </c:ser>
        <c:dLbls>
          <c:showLegendKey val="0"/>
          <c:showVal val="0"/>
          <c:showCatName val="0"/>
          <c:showSerName val="0"/>
          <c:showPercent val="0"/>
          <c:showBubbleSize val="0"/>
        </c:dLbls>
        <c:axId val="1735085871"/>
        <c:axId val="1735084623"/>
      </c:scatterChart>
      <c:valAx>
        <c:axId val="1735085871"/>
        <c:scaling>
          <c:orientation val="minMax"/>
          <c:max val="2024"/>
          <c:min val="202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4623"/>
        <c:crosses val="autoZero"/>
        <c:crossBetween val="midCat"/>
      </c:valAx>
      <c:valAx>
        <c:axId val="1735084623"/>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58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SCR VOM</a:t>
            </a:r>
            <a:endParaRPr lang="en-US" altLang="zh-CN"/>
          </a:p>
        </c:rich>
      </c:tx>
      <c:layout>
        <c:manualLayout>
          <c:xMode val="edge"/>
          <c:yMode val="edge"/>
          <c:x val="0.69167998444638867"/>
          <c:y val="7.40740260691318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22070670358808647"/>
          <c:y val="9.8477626468600199E-2"/>
          <c:w val="0.50057699580241055"/>
          <c:h val="0.70606350665013662"/>
        </c:manualLayout>
      </c:layout>
      <c:scatterChart>
        <c:scatterStyle val="lineMarker"/>
        <c:varyColors val="0"/>
        <c:ser>
          <c:idx val="0"/>
          <c:order val="0"/>
          <c:tx>
            <c:v>80% Percent Removal</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GDP!$A$152:$A$159</c:f>
              <c:numCache>
                <c:formatCode>General</c:formatCode>
                <c:ptCount val="8"/>
                <c:pt idx="0">
                  <c:v>2021</c:v>
                </c:pt>
                <c:pt idx="1">
                  <c:v>2020</c:v>
                </c:pt>
                <c:pt idx="2">
                  <c:v>2019</c:v>
                </c:pt>
                <c:pt idx="3">
                  <c:v>2018</c:v>
                </c:pt>
                <c:pt idx="4">
                  <c:v>2016</c:v>
                </c:pt>
                <c:pt idx="5">
                  <c:v>2015</c:v>
                </c:pt>
                <c:pt idx="6">
                  <c:v>2013</c:v>
                </c:pt>
                <c:pt idx="7">
                  <c:v>2010</c:v>
                </c:pt>
              </c:numCache>
            </c:numRef>
          </c:xVal>
          <c:yVal>
            <c:numRef>
              <c:f>GDP!$B$152:$B$159</c:f>
              <c:numCache>
                <c:formatCode>General</c:formatCode>
                <c:ptCount val="8"/>
                <c:pt idx="0">
                  <c:v>0.11176370086916391</c:v>
                </c:pt>
                <c:pt idx="1">
                  <c:v>0.11269001740617463</c:v>
                </c:pt>
                <c:pt idx="2">
                  <c:v>0.11269001740617463</c:v>
                </c:pt>
                <c:pt idx="3">
                  <c:v>0.11108016001465784</c:v>
                </c:pt>
                <c:pt idx="4">
                  <c:v>0.1123731703851073</c:v>
                </c:pt>
                <c:pt idx="5">
                  <c:v>0.1123731703851073</c:v>
                </c:pt>
                <c:pt idx="6">
                  <c:v>0.1123731703851073</c:v>
                </c:pt>
                <c:pt idx="7">
                  <c:v>0.1098940346732446</c:v>
                </c:pt>
              </c:numCache>
            </c:numRef>
          </c:yVal>
          <c:smooth val="0"/>
          <c:extLst>
            <c:ext xmlns:c16="http://schemas.microsoft.com/office/drawing/2014/chart" uri="{C3380CC4-5D6E-409C-BE32-E72D297353CC}">
              <c16:uniqueId val="{00000000-B3C6-49CC-BB1C-D791B311BC87}"/>
            </c:ext>
          </c:extLst>
        </c:ser>
        <c:dLbls>
          <c:showLegendKey val="0"/>
          <c:showVal val="0"/>
          <c:showCatName val="0"/>
          <c:showSerName val="0"/>
          <c:showPercent val="0"/>
          <c:showBubbleSize val="0"/>
        </c:dLbls>
        <c:axId val="1735085871"/>
        <c:axId val="1735084623"/>
      </c:scatterChart>
      <c:valAx>
        <c:axId val="1735085871"/>
        <c:scaling>
          <c:orientation val="minMax"/>
          <c:max val="2021"/>
          <c:min val="20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4623"/>
        <c:crosses val="autoZero"/>
        <c:crossBetween val="midCat"/>
      </c:valAx>
      <c:valAx>
        <c:axId val="1735084623"/>
        <c:scaling>
          <c:orientation val="minMax"/>
          <c:min val="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$/MWh</a:t>
                </a:r>
                <a:endParaRPr lang="zh-CN" altLang="en-US"/>
              </a:p>
            </c:rich>
          </c:tx>
          <c:layout>
            <c:manualLayout>
              <c:xMode val="edge"/>
              <c:yMode val="edge"/>
              <c:x val="0"/>
              <c:y val="0.271961847016074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58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LSFO</a:t>
            </a:r>
            <a:r>
              <a:rPr lang="en-US" altLang="zh-CN" baseline="0"/>
              <a:t> FOM</a:t>
            </a:r>
            <a:endParaRPr lang="zh-CN" altLang="en-US"/>
          </a:p>
        </c:rich>
      </c:tx>
      <c:layout>
        <c:manualLayout>
          <c:xMode val="edge"/>
          <c:yMode val="edge"/>
          <c:x val="0.81372543483968585"/>
          <c:y val="4.43520346714173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smoothMarker"/>
        <c:varyColors val="0"/>
        <c:ser>
          <c:idx val="0"/>
          <c:order val="0"/>
          <c:tx>
            <c:strRef>
              <c:f>GDP!$AI$8</c:f>
              <c:strCache>
                <c:ptCount val="1"/>
                <c:pt idx="0">
                  <c:v>9000-100</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extLst xmlns:c15="http://schemas.microsoft.com/office/drawing/2012/chart"/>
            </c:numRef>
          </c:xVal>
          <c:yVal>
            <c:numRef>
              <c:f>GDP!$AI$9:$AI$19</c:f>
              <c:numCache>
                <c:formatCode>General</c:formatCode>
                <c:ptCount val="11"/>
                <c:pt idx="0">
                  <c:v>19.907833995914316</c:v>
                </c:pt>
                <c:pt idx="1">
                  <c:v>19.995818590877626</c:v>
                </c:pt>
                <c:pt idx="2">
                  <c:v>19.995818590877626</c:v>
                </c:pt>
                <c:pt idx="3">
                  <c:v>19.55976730692888</c:v>
                </c:pt>
                <c:pt idx="4">
                  <c:v>19.55976730692888</c:v>
                </c:pt>
                <c:pt idx="5">
                  <c:v>19.55976730692888</c:v>
                </c:pt>
                <c:pt idx="6">
                  <c:v>20.48649337020802</c:v>
                </c:pt>
                <c:pt idx="7">
                  <c:v>20.48649337020802</c:v>
                </c:pt>
                <c:pt idx="8">
                  <c:v>20.48649337020802</c:v>
                </c:pt>
                <c:pt idx="9">
                  <c:v>20.605131501233366</c:v>
                </c:pt>
                <c:pt idx="10">
                  <c:v>19</c:v>
                </c:pt>
              </c:numCache>
              <c:extLst xmlns:c15="http://schemas.microsoft.com/office/drawing/2012/chart"/>
            </c:numRef>
          </c:yVal>
          <c:smooth val="1"/>
          <c:extLst xmlns:c15="http://schemas.microsoft.com/office/drawing/2012/chart">
            <c:ext xmlns:c16="http://schemas.microsoft.com/office/drawing/2014/chart" uri="{C3380CC4-5D6E-409C-BE32-E72D297353CC}">
              <c16:uniqueId val="{00000000-2C92-437C-8FB0-46947352CDEC}"/>
            </c:ext>
          </c:extLst>
        </c:ser>
        <c:ser>
          <c:idx val="5"/>
          <c:order val="5"/>
          <c:tx>
            <c:strRef>
              <c:f>GDP!$AN$8</c:f>
              <c:strCache>
                <c:ptCount val="1"/>
                <c:pt idx="0">
                  <c:v>10000-100</c:v>
                </c:pt>
              </c:strCache>
              <c:extLst xmlns:c15="http://schemas.microsoft.com/office/drawing/2012/chart"/>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extLst xmlns:c15="http://schemas.microsoft.com/office/drawing/2012/chart"/>
            </c:numRef>
          </c:xVal>
          <c:yVal>
            <c:numRef>
              <c:f>GDP!$AN$9:$AN$19</c:f>
              <c:numCache>
                <c:formatCode>General</c:formatCode>
                <c:ptCount val="11"/>
                <c:pt idx="0">
                  <c:v>20.310012460478244</c:v>
                </c:pt>
                <c:pt idx="1">
                  <c:v>20.299937504807325</c:v>
                </c:pt>
                <c:pt idx="2">
                  <c:v>20.299937504807325</c:v>
                </c:pt>
                <c:pt idx="3">
                  <c:v>19.881738785232233</c:v>
                </c:pt>
                <c:pt idx="4">
                  <c:v>19.881738785232233</c:v>
                </c:pt>
                <c:pt idx="5">
                  <c:v>19.881738785232233</c:v>
                </c:pt>
                <c:pt idx="6">
                  <c:v>20.918697871689204</c:v>
                </c:pt>
                <c:pt idx="7">
                  <c:v>20.918697871689204</c:v>
                </c:pt>
                <c:pt idx="8">
                  <c:v>20.918697871689204</c:v>
                </c:pt>
                <c:pt idx="9">
                  <c:v>20.879866587916478</c:v>
                </c:pt>
                <c:pt idx="10">
                  <c:v>19</c:v>
                </c:pt>
              </c:numCache>
              <c:extLst xmlns:c15="http://schemas.microsoft.com/office/drawing/2012/chart"/>
            </c:numRef>
          </c:yVal>
          <c:smooth val="1"/>
          <c:extLst xmlns:c15="http://schemas.microsoft.com/office/drawing/2012/chart">
            <c:ext xmlns:c16="http://schemas.microsoft.com/office/drawing/2014/chart" uri="{C3380CC4-5D6E-409C-BE32-E72D297353CC}">
              <c16:uniqueId val="{00000014-2C92-437C-8FB0-46947352CDEC}"/>
            </c:ext>
          </c:extLst>
        </c:ser>
        <c:ser>
          <c:idx val="10"/>
          <c:order val="10"/>
          <c:tx>
            <c:strRef>
              <c:f>GDP!$AS$8</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GDP!$AS$9:$AS$19</c:f>
              <c:numCache>
                <c:formatCode>General</c:formatCode>
                <c:ptCount val="11"/>
                <c:pt idx="0">
                  <c:v>20.645161180948186</c:v>
                </c:pt>
                <c:pt idx="1">
                  <c:v>20.680086147219441</c:v>
                </c:pt>
                <c:pt idx="2">
                  <c:v>20.680086147219441</c:v>
                </c:pt>
                <c:pt idx="3">
                  <c:v>20.203710263535594</c:v>
                </c:pt>
                <c:pt idx="4">
                  <c:v>20.203710263535594</c:v>
                </c:pt>
                <c:pt idx="5">
                  <c:v>20.203710263535594</c:v>
                </c:pt>
                <c:pt idx="6">
                  <c:v>21.264461472874149</c:v>
                </c:pt>
                <c:pt idx="7">
                  <c:v>21.264461472874149</c:v>
                </c:pt>
                <c:pt idx="8">
                  <c:v>21.264461472874149</c:v>
                </c:pt>
                <c:pt idx="9">
                  <c:v>21.24618003682729</c:v>
                </c:pt>
                <c:pt idx="10">
                  <c:v>19</c:v>
                </c:pt>
              </c:numCache>
            </c:numRef>
          </c:yVal>
          <c:smooth val="1"/>
          <c:extLst>
            <c:ext xmlns:c16="http://schemas.microsoft.com/office/drawing/2014/chart" uri="{C3380CC4-5D6E-409C-BE32-E72D297353CC}">
              <c16:uniqueId val="{00000019-2C92-437C-8FB0-46947352CDEC}"/>
            </c:ext>
          </c:extLst>
        </c:ser>
        <c:ser>
          <c:idx val="11"/>
          <c:order val="11"/>
          <c:tx>
            <c:strRef>
              <c:f>GDP!$AT$8</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GDP!$AT$9:$AT$19</c:f>
              <c:numCache>
                <c:formatCode>General</c:formatCode>
                <c:ptCount val="11"/>
                <c:pt idx="0">
                  <c:v>9.9874318700041531</c:v>
                </c:pt>
                <c:pt idx="1">
                  <c:v>10.035924159680023</c:v>
                </c:pt>
                <c:pt idx="2">
                  <c:v>10.035924159680023</c:v>
                </c:pt>
                <c:pt idx="3">
                  <c:v>9.820130088252359</c:v>
                </c:pt>
                <c:pt idx="4">
                  <c:v>9.820130088252359</c:v>
                </c:pt>
                <c:pt idx="5">
                  <c:v>9.820130088252359</c:v>
                </c:pt>
                <c:pt idx="6">
                  <c:v>10.200026234955894</c:v>
                </c:pt>
                <c:pt idx="7">
                  <c:v>10.200026234955894</c:v>
                </c:pt>
                <c:pt idx="8">
                  <c:v>10.200026234955894</c:v>
                </c:pt>
                <c:pt idx="9">
                  <c:v>10.073619845047423</c:v>
                </c:pt>
                <c:pt idx="10">
                  <c:v>11</c:v>
                </c:pt>
              </c:numCache>
            </c:numRef>
          </c:yVal>
          <c:smooth val="1"/>
          <c:extLst>
            <c:ext xmlns:c16="http://schemas.microsoft.com/office/drawing/2014/chart" uri="{C3380CC4-5D6E-409C-BE32-E72D297353CC}">
              <c16:uniqueId val="{0000001A-2C92-437C-8FB0-46947352CDEC}"/>
            </c:ext>
          </c:extLst>
        </c:ser>
        <c:ser>
          <c:idx val="12"/>
          <c:order val="12"/>
          <c:tx>
            <c:strRef>
              <c:f>GDP!$AU$8</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GDP!$AU$9:$AU$19</c:f>
              <c:numCache>
                <c:formatCode>General</c:formatCode>
                <c:ptCount val="11"/>
                <c:pt idx="0">
                  <c:v>7.5073313385266118</c:v>
                </c:pt>
                <c:pt idx="1">
                  <c:v>7.526943119760019</c:v>
                </c:pt>
                <c:pt idx="2">
                  <c:v>7.526943119760019</c:v>
                </c:pt>
                <c:pt idx="3">
                  <c:v>7.3248511314013491</c:v>
                </c:pt>
                <c:pt idx="4">
                  <c:v>7.3248511314013491</c:v>
                </c:pt>
                <c:pt idx="5">
                  <c:v>7.3248511314013491</c:v>
                </c:pt>
                <c:pt idx="6">
                  <c:v>7.6932401263650378</c:v>
                </c:pt>
                <c:pt idx="7">
                  <c:v>7.6932401263650378</c:v>
                </c:pt>
                <c:pt idx="8">
                  <c:v>7.6932401263650378</c:v>
                </c:pt>
                <c:pt idx="9">
                  <c:v>7.5094257026717148</c:v>
                </c:pt>
                <c:pt idx="10">
                  <c:v>9</c:v>
                </c:pt>
              </c:numCache>
            </c:numRef>
          </c:yVal>
          <c:smooth val="1"/>
          <c:extLst>
            <c:ext xmlns:c16="http://schemas.microsoft.com/office/drawing/2014/chart" uri="{C3380CC4-5D6E-409C-BE32-E72D297353CC}">
              <c16:uniqueId val="{0000001B-2C92-437C-8FB0-46947352CDEC}"/>
            </c:ext>
          </c:extLst>
        </c:ser>
        <c:ser>
          <c:idx val="13"/>
          <c:order val="13"/>
          <c:tx>
            <c:strRef>
              <c:f>GDP!$AV$8</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GDP!$AV$9:$AV$19</c:f>
              <c:numCache>
                <c:formatCode>General</c:formatCode>
                <c:ptCount val="11"/>
                <c:pt idx="0">
                  <c:v>6.9040636416807235</c:v>
                </c:pt>
                <c:pt idx="1">
                  <c:v>6.9187052919006229</c:v>
                </c:pt>
                <c:pt idx="2">
                  <c:v>6.9187052919006229</c:v>
                </c:pt>
                <c:pt idx="3">
                  <c:v>6.7614010443704764</c:v>
                </c:pt>
                <c:pt idx="4">
                  <c:v>6.7614010443704764</c:v>
                </c:pt>
                <c:pt idx="5">
                  <c:v>6.7614010443704764</c:v>
                </c:pt>
                <c:pt idx="6">
                  <c:v>7.0881538242913829</c:v>
                </c:pt>
                <c:pt idx="7">
                  <c:v>7.0881538242913829</c:v>
                </c:pt>
                <c:pt idx="8">
                  <c:v>7.0881538242913829</c:v>
                </c:pt>
                <c:pt idx="9">
                  <c:v>6.9599555293054918</c:v>
                </c:pt>
                <c:pt idx="10">
                  <c:v>8</c:v>
                </c:pt>
              </c:numCache>
            </c:numRef>
          </c:yVal>
          <c:smooth val="1"/>
          <c:extLst>
            <c:ext xmlns:c16="http://schemas.microsoft.com/office/drawing/2014/chart" uri="{C3380CC4-5D6E-409C-BE32-E72D297353CC}">
              <c16:uniqueId val="{0000001C-2C92-437C-8FB0-46947352CDEC}"/>
            </c:ext>
          </c:extLst>
        </c:ser>
        <c:ser>
          <c:idx val="14"/>
          <c:order val="14"/>
          <c:tx>
            <c:strRef>
              <c:f>GDP!$AW$8</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GDP!$AW$9:$AW$19</c:f>
              <c:numCache>
                <c:formatCode>General</c:formatCode>
                <c:ptCount val="11"/>
                <c:pt idx="0">
                  <c:v>5.764557992082934</c:v>
                </c:pt>
                <c:pt idx="1">
                  <c:v>5.7782593646642564</c:v>
                </c:pt>
                <c:pt idx="2">
                  <c:v>5.7782593646642564</c:v>
                </c:pt>
                <c:pt idx="3">
                  <c:v>5.63450087030873</c:v>
                </c:pt>
                <c:pt idx="4">
                  <c:v>5.63450087030873</c:v>
                </c:pt>
                <c:pt idx="5">
                  <c:v>5.63450087030873</c:v>
                </c:pt>
                <c:pt idx="6">
                  <c:v>5.8779812201440729</c:v>
                </c:pt>
                <c:pt idx="7">
                  <c:v>5.8779812201440729</c:v>
                </c:pt>
                <c:pt idx="8">
                  <c:v>5.8779812201440729</c:v>
                </c:pt>
                <c:pt idx="9">
                  <c:v>5.7694368203453426</c:v>
                </c:pt>
                <c:pt idx="10">
                  <c:v>7</c:v>
                </c:pt>
              </c:numCache>
            </c:numRef>
          </c:yVal>
          <c:smooth val="1"/>
          <c:extLst>
            <c:ext xmlns:c16="http://schemas.microsoft.com/office/drawing/2014/chart" uri="{C3380CC4-5D6E-409C-BE32-E72D297353CC}">
              <c16:uniqueId val="{0000001D-2C92-437C-8FB0-46947352CDEC}"/>
            </c:ext>
          </c:extLst>
        </c:ser>
        <c:dLbls>
          <c:showLegendKey val="0"/>
          <c:showVal val="0"/>
          <c:showCatName val="0"/>
          <c:showSerName val="0"/>
          <c:showPercent val="0"/>
          <c:showBubbleSize val="0"/>
        </c:dLbls>
        <c:axId val="1407751632"/>
        <c:axId val="1407747056"/>
        <c:extLst>
          <c:ext xmlns:c15="http://schemas.microsoft.com/office/drawing/2012/chart" uri="{02D57815-91ED-43cb-92C2-25804820EDAC}">
            <c15:filteredScatterSeries>
              <c15:ser>
                <c:idx val="1"/>
                <c:order val="1"/>
                <c:tx>
                  <c:strRef>
                    <c:extLst>
                      <c:ext uri="{02D57815-91ED-43cb-92C2-25804820EDAC}">
                        <c15:formulaRef>
                          <c15:sqref>GDP!$AJ$8</c15:sqref>
                        </c15:formulaRef>
                      </c:ext>
                    </c:extLst>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c:ex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c:ext uri="{02D57815-91ED-43cb-92C2-25804820EDAC}">
                        <c15:formulaRef>
                          <c15:sqref>GDP!$AJ$9:$AJ$19</c15:sqref>
                        </c15:formulaRef>
                      </c:ext>
                    </c:extLst>
                    <c:numCache>
                      <c:formatCode>General</c:formatCode>
                      <c:ptCount val="11"/>
                      <c:pt idx="0">
                        <c:v>9.518223661346239</c:v>
                      </c:pt>
                      <c:pt idx="1">
                        <c:v>9.5037160603030539</c:v>
                      </c:pt>
                      <c:pt idx="2">
                        <c:v>9.5037160603030539</c:v>
                      </c:pt>
                      <c:pt idx="3">
                        <c:v>9.3371728707973247</c:v>
                      </c:pt>
                      <c:pt idx="4">
                        <c:v>9.3371728707973247</c:v>
                      </c:pt>
                      <c:pt idx="5">
                        <c:v>9.3371728707973247</c:v>
                      </c:pt>
                      <c:pt idx="6">
                        <c:v>9.6813808331784745</c:v>
                      </c:pt>
                      <c:pt idx="7">
                        <c:v>9.6813808331784745</c:v>
                      </c:pt>
                      <c:pt idx="8">
                        <c:v>9.6813808331784745</c:v>
                      </c:pt>
                      <c:pt idx="9">
                        <c:v>9.6157280339089031</c:v>
                      </c:pt>
                      <c:pt idx="10">
                        <c:v>11</c:v>
                      </c:pt>
                    </c:numCache>
                  </c:numRef>
                </c:yVal>
                <c:smooth val="1"/>
                <c:extLst>
                  <c:ext xmlns:c16="http://schemas.microsoft.com/office/drawing/2014/chart" uri="{C3380CC4-5D6E-409C-BE32-E72D297353CC}">
                    <c16:uniqueId val="{00000010-2C92-437C-8FB0-46947352CDEC}"/>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GDP!$AK$8</c15:sqref>
                        </c15:formulaRef>
                      </c:ext>
                    </c:extLst>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GDP!$AK$9:$AK$19</c15:sqref>
                        </c15:formulaRef>
                      </c:ext>
                    </c:extLst>
                    <c:numCache>
                      <c:formatCode>General</c:formatCode>
                      <c:ptCount val="11"/>
                      <c:pt idx="0">
                        <c:v>7.1051528739626857</c:v>
                      </c:pt>
                      <c:pt idx="1">
                        <c:v>7.0707647488654723</c:v>
                      </c:pt>
                      <c:pt idx="2">
                        <c:v>7.0707647488654723</c:v>
                      </c:pt>
                      <c:pt idx="3">
                        <c:v>6.9223867835221542</c:v>
                      </c:pt>
                      <c:pt idx="4">
                        <c:v>6.9223867835221542</c:v>
                      </c:pt>
                      <c:pt idx="5">
                        <c:v>6.9223867835221542</c:v>
                      </c:pt>
                      <c:pt idx="6">
                        <c:v>7.17459472458762</c:v>
                      </c:pt>
                      <c:pt idx="7">
                        <c:v>7.17459472458762</c:v>
                      </c:pt>
                      <c:pt idx="8">
                        <c:v>7.17459472458762</c:v>
                      </c:pt>
                      <c:pt idx="9">
                        <c:v>7.1431122537608989</c:v>
                      </c:pt>
                      <c:pt idx="10">
                        <c:v>9</c:v>
                      </c:pt>
                    </c:numCache>
                  </c:numRef>
                </c:yVal>
                <c:smooth val="1"/>
                <c:extLst xmlns:c15="http://schemas.microsoft.com/office/drawing/2012/chart">
                  <c:ext xmlns:c16="http://schemas.microsoft.com/office/drawing/2014/chart" uri="{C3380CC4-5D6E-409C-BE32-E72D297353CC}">
                    <c16:uniqueId val="{00000011-2C92-437C-8FB0-46947352CDEC}"/>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GDP!$AL$8</c15:sqref>
                        </c15:formulaRef>
                      </c:ext>
                    </c:extLst>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GDP!$AL$9:$AL$19</c15:sqref>
                        </c15:formulaRef>
                      </c:ext>
                    </c:extLst>
                    <c:numCache>
                      <c:formatCode>General</c:formatCode>
                      <c:ptCount val="11"/>
                      <c:pt idx="0">
                        <c:v>6.5689149212107862</c:v>
                      </c:pt>
                      <c:pt idx="1">
                        <c:v>6.538556649488501</c:v>
                      </c:pt>
                      <c:pt idx="2">
                        <c:v>6.538556649488501</c:v>
                      </c:pt>
                      <c:pt idx="3">
                        <c:v>6.4394295660671208</c:v>
                      </c:pt>
                      <c:pt idx="4">
                        <c:v>6.4394295660671208</c:v>
                      </c:pt>
                      <c:pt idx="5">
                        <c:v>6.4394295660671208</c:v>
                      </c:pt>
                      <c:pt idx="6">
                        <c:v>6.6559493228102022</c:v>
                      </c:pt>
                      <c:pt idx="7">
                        <c:v>6.6559493228102022</c:v>
                      </c:pt>
                      <c:pt idx="8">
                        <c:v>6.6559493228102022</c:v>
                      </c:pt>
                      <c:pt idx="9">
                        <c:v>6.5936420803946776</c:v>
                      </c:pt>
                      <c:pt idx="10">
                        <c:v>8</c:v>
                      </c:pt>
                    </c:numCache>
                  </c:numRef>
                </c:yVal>
                <c:smooth val="1"/>
                <c:extLst xmlns:c15="http://schemas.microsoft.com/office/drawing/2012/chart">
                  <c:ext xmlns:c16="http://schemas.microsoft.com/office/drawing/2014/chart" uri="{C3380CC4-5D6E-409C-BE32-E72D297353CC}">
                    <c16:uniqueId val="{00000012-2C92-437C-8FB0-46947352CDE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GDP!$AM$8</c15:sqref>
                        </c15:formulaRef>
                      </c:ext>
                    </c:extLst>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GDP!$AM$9:$AM$19</c15:sqref>
                        </c15:formulaRef>
                      </c:ext>
                    </c:extLst>
                    <c:numCache>
                      <c:formatCode>General</c:formatCode>
                      <c:ptCount val="11"/>
                      <c:pt idx="0">
                        <c:v>5.4294092716129958</c:v>
                      </c:pt>
                      <c:pt idx="1">
                        <c:v>5.3981107222521345</c:v>
                      </c:pt>
                      <c:pt idx="2">
                        <c:v>5.3981107222521345</c:v>
                      </c:pt>
                      <c:pt idx="3">
                        <c:v>5.3125293920053744</c:v>
                      </c:pt>
                      <c:pt idx="4">
                        <c:v>5.3125293920053744</c:v>
                      </c:pt>
                      <c:pt idx="5">
                        <c:v>5.3125293920053744</c:v>
                      </c:pt>
                      <c:pt idx="6">
                        <c:v>5.5322176189591286</c:v>
                      </c:pt>
                      <c:pt idx="7">
                        <c:v>5.5322176189591286</c:v>
                      </c:pt>
                      <c:pt idx="8">
                        <c:v>5.5322176189591286</c:v>
                      </c:pt>
                      <c:pt idx="9">
                        <c:v>5.4031233714345275</c:v>
                      </c:pt>
                      <c:pt idx="10">
                        <c:v>7</c:v>
                      </c:pt>
                    </c:numCache>
                  </c:numRef>
                </c:yVal>
                <c:smooth val="1"/>
                <c:extLst xmlns:c15="http://schemas.microsoft.com/office/drawing/2012/chart">
                  <c:ext xmlns:c16="http://schemas.microsoft.com/office/drawing/2014/chart" uri="{C3380CC4-5D6E-409C-BE32-E72D297353CC}">
                    <c16:uniqueId val="{00000013-2C92-437C-8FB0-46947352CDEC}"/>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GDP!$AO$8</c15:sqref>
                        </c15:formulaRef>
                      </c:ext>
                    </c:extLst>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GDP!$AO$9:$AO$19</c15:sqref>
                        </c15:formulaRef>
                      </c:ext>
                    </c:extLst>
                    <c:numCache>
                      <c:formatCode>General</c:formatCode>
                      <c:ptCount val="11"/>
                      <c:pt idx="0">
                        <c:v>9.7863426377221892</c:v>
                      </c:pt>
                      <c:pt idx="1">
                        <c:v>9.8078349742327511</c:v>
                      </c:pt>
                      <c:pt idx="2">
                        <c:v>9.8078349742327511</c:v>
                      </c:pt>
                      <c:pt idx="3">
                        <c:v>9.5786514795248419</c:v>
                      </c:pt>
                      <c:pt idx="4">
                        <c:v>9.5786514795248419</c:v>
                      </c:pt>
                      <c:pt idx="5">
                        <c:v>9.5786514795248419</c:v>
                      </c:pt>
                      <c:pt idx="6">
                        <c:v>9.9407035340671843</c:v>
                      </c:pt>
                      <c:pt idx="7">
                        <c:v>9.9407035340671843</c:v>
                      </c:pt>
                      <c:pt idx="8">
                        <c:v>9.9407035340671843</c:v>
                      </c:pt>
                      <c:pt idx="9">
                        <c:v>9.8904631205920168</c:v>
                      </c:pt>
                      <c:pt idx="10">
                        <c:v>11</c:v>
                      </c:pt>
                    </c:numCache>
                  </c:numRef>
                </c:yVal>
                <c:smooth val="1"/>
                <c:extLst xmlns:c15="http://schemas.microsoft.com/office/drawing/2012/chart">
                  <c:ext xmlns:c16="http://schemas.microsoft.com/office/drawing/2014/chart" uri="{C3380CC4-5D6E-409C-BE32-E72D297353CC}">
                    <c16:uniqueId val="{00000015-2C92-437C-8FB0-46947352CDEC}"/>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GDP!$AP$8</c15:sqref>
                        </c15:formulaRef>
                      </c:ext>
                    </c:extLst>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GDP!$AP$9:$AP$19</c15:sqref>
                        </c15:formulaRef>
                      </c:ext>
                    </c:extLst>
                    <c:numCache>
                      <c:formatCode>General</c:formatCode>
                      <c:ptCount val="11"/>
                      <c:pt idx="0">
                        <c:v>7.3062421062446496</c:v>
                      </c:pt>
                      <c:pt idx="1">
                        <c:v>7.2988539343127448</c:v>
                      </c:pt>
                      <c:pt idx="2">
                        <c:v>7.2988539343127448</c:v>
                      </c:pt>
                      <c:pt idx="3">
                        <c:v>7.1638653922496722</c:v>
                      </c:pt>
                      <c:pt idx="4">
                        <c:v>7.1638653922496722</c:v>
                      </c:pt>
                      <c:pt idx="5">
                        <c:v>7.1638653922496722</c:v>
                      </c:pt>
                      <c:pt idx="6">
                        <c:v>7.4339174254763281</c:v>
                      </c:pt>
                      <c:pt idx="7">
                        <c:v>7.4339174254763281</c:v>
                      </c:pt>
                      <c:pt idx="8">
                        <c:v>7.4339174254763281</c:v>
                      </c:pt>
                      <c:pt idx="9">
                        <c:v>7.3262689782163077</c:v>
                      </c:pt>
                      <c:pt idx="10">
                        <c:v>9</c:v>
                      </c:pt>
                    </c:numCache>
                  </c:numRef>
                </c:yVal>
                <c:smooth val="1"/>
                <c:extLst xmlns:c15="http://schemas.microsoft.com/office/drawing/2012/chart">
                  <c:ext xmlns:c16="http://schemas.microsoft.com/office/drawing/2014/chart" uri="{C3380CC4-5D6E-409C-BE32-E72D297353CC}">
                    <c16:uniqueId val="{00000016-2C92-437C-8FB0-46947352CDEC}"/>
                  </c:ext>
                </c:extLst>
              </c15:ser>
            </c15:filteredScatterSeries>
            <c15:filteredScatterSeries>
              <c15:ser>
                <c:idx val="8"/>
                <c:order val="8"/>
                <c:tx>
                  <c:strRef>
                    <c:extLst xmlns:c15="http://schemas.microsoft.com/office/drawing/2012/chart">
                      <c:ext xmlns:c15="http://schemas.microsoft.com/office/drawing/2012/chart" uri="{02D57815-91ED-43cb-92C2-25804820EDAC}">
                        <c15:formulaRef>
                          <c15:sqref>GDP!$AQ$8</c15:sqref>
                        </c15:formulaRef>
                      </c:ext>
                    </c:extLst>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GDP!$AQ$9:$AQ$19</c15:sqref>
                        </c15:formulaRef>
                      </c:ext>
                    </c:extLst>
                    <c:numCache>
                      <c:formatCode>General</c:formatCode>
                      <c:ptCount val="11"/>
                      <c:pt idx="0">
                        <c:v>6.7700041534927484</c:v>
                      </c:pt>
                      <c:pt idx="1">
                        <c:v>6.7666458349357743</c:v>
                      </c:pt>
                      <c:pt idx="2">
                        <c:v>6.7666458349357743</c:v>
                      </c:pt>
                      <c:pt idx="3">
                        <c:v>6.6004153052187977</c:v>
                      </c:pt>
                      <c:pt idx="4">
                        <c:v>6.6004153052187977</c:v>
                      </c:pt>
                      <c:pt idx="5">
                        <c:v>6.6004153052187977</c:v>
                      </c:pt>
                      <c:pt idx="6">
                        <c:v>6.9152720236989103</c:v>
                      </c:pt>
                      <c:pt idx="7">
                        <c:v>6.9152720236989103</c:v>
                      </c:pt>
                      <c:pt idx="8">
                        <c:v>6.9152720236989103</c:v>
                      </c:pt>
                      <c:pt idx="9">
                        <c:v>6.7767988048500847</c:v>
                      </c:pt>
                      <c:pt idx="10">
                        <c:v>8</c:v>
                      </c:pt>
                    </c:numCache>
                  </c:numRef>
                </c:yVal>
                <c:smooth val="1"/>
                <c:extLst xmlns:c15="http://schemas.microsoft.com/office/drawing/2012/chart">
                  <c:ext xmlns:c16="http://schemas.microsoft.com/office/drawing/2014/chart" uri="{C3380CC4-5D6E-409C-BE32-E72D297353CC}">
                    <c16:uniqueId val="{00000017-2C92-437C-8FB0-46947352CDEC}"/>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GDP!$AR$8</c15:sqref>
                        </c15:formulaRef>
                      </c:ext>
                    </c:extLst>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GDP!$A$9:$A$19</c15:sqref>
                        </c15:formulaRef>
                      </c:ext>
                    </c:extLst>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extLst xmlns:c15="http://schemas.microsoft.com/office/drawing/2012/chart">
                      <c:ext xmlns:c15="http://schemas.microsoft.com/office/drawing/2012/chart" uri="{02D57815-91ED-43cb-92C2-25804820EDAC}">
                        <c15:formulaRef>
                          <c15:sqref>GDP!$AR$9:$AR$19</c15:sqref>
                        </c15:formulaRef>
                      </c:ext>
                    </c:extLst>
                    <c:numCache>
                      <c:formatCode>General</c:formatCode>
                      <c:ptCount val="11"/>
                      <c:pt idx="0">
                        <c:v>5.5634687598009718</c:v>
                      </c:pt>
                      <c:pt idx="1">
                        <c:v>5.6261999076994078</c:v>
                      </c:pt>
                      <c:pt idx="2">
                        <c:v>5.6261999076994078</c:v>
                      </c:pt>
                      <c:pt idx="3">
                        <c:v>5.4735151311570513</c:v>
                      </c:pt>
                      <c:pt idx="4">
                        <c:v>5.4735151311570513</c:v>
                      </c:pt>
                      <c:pt idx="5">
                        <c:v>5.4735151311570513</c:v>
                      </c:pt>
                      <c:pt idx="6">
                        <c:v>5.7050994195516012</c:v>
                      </c:pt>
                      <c:pt idx="7">
                        <c:v>5.7050994195516012</c:v>
                      </c:pt>
                      <c:pt idx="8">
                        <c:v>5.7050994195516012</c:v>
                      </c:pt>
                      <c:pt idx="9">
                        <c:v>5.5862800958899346</c:v>
                      </c:pt>
                      <c:pt idx="10">
                        <c:v>7</c:v>
                      </c:pt>
                    </c:numCache>
                  </c:numRef>
                </c:yVal>
                <c:smooth val="1"/>
                <c:extLst xmlns:c15="http://schemas.microsoft.com/office/drawing/2012/chart">
                  <c:ext xmlns:c16="http://schemas.microsoft.com/office/drawing/2014/chart" uri="{C3380CC4-5D6E-409C-BE32-E72D297353CC}">
                    <c16:uniqueId val="{00000018-2C92-437C-8FB0-46947352CDEC}"/>
                  </c:ext>
                </c:extLst>
              </c15:ser>
            </c15:filteredScatterSeries>
          </c:ext>
        </c:extLst>
      </c:scatterChart>
      <c:valAx>
        <c:axId val="140775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8793952921239163"/>
          <c:y val="0.1492285472786383"/>
          <c:w val="0.19368776737553475"/>
          <c:h val="0.782160651556019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a:t>
            </a:r>
            <a:r>
              <a:rPr lang="en-US" altLang="zh-CN" baseline="0"/>
              <a:t> CAP</a:t>
            </a:r>
          </a:p>
        </c:rich>
      </c:tx>
      <c:layout>
        <c:manualLayout>
          <c:xMode val="edge"/>
          <c:yMode val="edge"/>
          <c:x val="0.72779385151318632"/>
          <c:y val="3.62221192939117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54965625207211033"/>
          <c:h val="0.7907234401812846"/>
        </c:manualLayout>
      </c:layout>
      <c:scatterChart>
        <c:scatterStyle val="lineMarker"/>
        <c:varyColors val="0"/>
        <c:ser>
          <c:idx val="0"/>
          <c:order val="0"/>
          <c:tx>
            <c:strRef>
              <c:f>GDP!$I$149</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GDP!$A$150:$A$151</c:f>
              <c:numCache>
                <c:formatCode>General</c:formatCode>
                <c:ptCount val="2"/>
                <c:pt idx="0">
                  <c:v>2024</c:v>
                </c:pt>
                <c:pt idx="1">
                  <c:v>2023</c:v>
                </c:pt>
              </c:numCache>
            </c:numRef>
          </c:xVal>
          <c:yVal>
            <c:numRef>
              <c:f>GDP!$I$150:$I$151</c:f>
              <c:numCache>
                <c:formatCode>General</c:formatCode>
                <c:ptCount val="2"/>
                <c:pt idx="0">
                  <c:v>139.42186771549422</c:v>
                </c:pt>
                <c:pt idx="1">
                  <c:v>137.61380855318822</c:v>
                </c:pt>
              </c:numCache>
            </c:numRef>
          </c:yVal>
          <c:smooth val="0"/>
          <c:extLst>
            <c:ext xmlns:c16="http://schemas.microsoft.com/office/drawing/2014/chart" uri="{C3380CC4-5D6E-409C-BE32-E72D297353CC}">
              <c16:uniqueId val="{00000000-E866-4A5D-A43A-EAC967B1CFE6}"/>
            </c:ext>
          </c:extLst>
        </c:ser>
        <c:ser>
          <c:idx val="1"/>
          <c:order val="1"/>
          <c:tx>
            <c:strRef>
              <c:f>GDP!$J$149</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GDP!$A$150:$A$151</c:f>
              <c:numCache>
                <c:formatCode>General</c:formatCode>
                <c:ptCount val="2"/>
                <c:pt idx="0">
                  <c:v>2024</c:v>
                </c:pt>
                <c:pt idx="1">
                  <c:v>2023</c:v>
                </c:pt>
              </c:numCache>
            </c:numRef>
          </c:xVal>
          <c:yVal>
            <c:numRef>
              <c:f>GDP!$J$150:$J$151</c:f>
              <c:numCache>
                <c:formatCode>General</c:formatCode>
                <c:ptCount val="2"/>
                <c:pt idx="0">
                  <c:v>104.56640078662066</c:v>
                </c:pt>
                <c:pt idx="1">
                  <c:v>104.16072802092147</c:v>
                </c:pt>
              </c:numCache>
            </c:numRef>
          </c:yVal>
          <c:smooth val="0"/>
          <c:extLst>
            <c:ext xmlns:c16="http://schemas.microsoft.com/office/drawing/2014/chart" uri="{C3380CC4-5D6E-409C-BE32-E72D297353CC}">
              <c16:uniqueId val="{00000010-E866-4A5D-A43A-EAC967B1CFE6}"/>
            </c:ext>
          </c:extLst>
        </c:ser>
        <c:ser>
          <c:idx val="2"/>
          <c:order val="2"/>
          <c:tx>
            <c:strRef>
              <c:f>GDP!$K$149</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GDP!$A$150:$A$151</c:f>
              <c:numCache>
                <c:formatCode>General</c:formatCode>
                <c:ptCount val="2"/>
                <c:pt idx="0">
                  <c:v>2024</c:v>
                </c:pt>
                <c:pt idx="1">
                  <c:v>2023</c:v>
                </c:pt>
              </c:numCache>
            </c:numRef>
          </c:xVal>
          <c:yVal>
            <c:numRef>
              <c:f>GDP!$K$150:$K$151</c:f>
              <c:numCache>
                <c:formatCode>General</c:formatCode>
                <c:ptCount val="2"/>
                <c:pt idx="0">
                  <c:v>93.841641731582641</c:v>
                </c:pt>
                <c:pt idx="1">
                  <c:v>94.276863318206281</c:v>
                </c:pt>
              </c:numCache>
            </c:numRef>
          </c:yVal>
          <c:smooth val="0"/>
          <c:extLst>
            <c:ext xmlns:c16="http://schemas.microsoft.com/office/drawing/2014/chart" uri="{C3380CC4-5D6E-409C-BE32-E72D297353CC}">
              <c16:uniqueId val="{00000011-E866-4A5D-A43A-EAC967B1CFE6}"/>
            </c:ext>
          </c:extLst>
        </c:ser>
        <c:ser>
          <c:idx val="3"/>
          <c:order val="3"/>
          <c:tx>
            <c:strRef>
              <c:f>GDP!$L$149</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GDP!$A$150:$A$151</c:f>
              <c:numCache>
                <c:formatCode>General</c:formatCode>
                <c:ptCount val="2"/>
                <c:pt idx="0">
                  <c:v>2024</c:v>
                </c:pt>
                <c:pt idx="1">
                  <c:v>2023</c:v>
                </c:pt>
              </c:numCache>
            </c:numRef>
          </c:xVal>
          <c:yVal>
            <c:numRef>
              <c:f>GDP!$L$150:$L$151</c:f>
              <c:numCache>
                <c:formatCode>General</c:formatCode>
                <c:ptCount val="2"/>
                <c:pt idx="0">
                  <c:v>88.479262204063645</c:v>
                </c:pt>
                <c:pt idx="1">
                  <c:v>88.954782324436579</c:v>
                </c:pt>
              </c:numCache>
            </c:numRef>
          </c:yVal>
          <c:smooth val="0"/>
          <c:extLst>
            <c:ext xmlns:c16="http://schemas.microsoft.com/office/drawing/2014/chart" uri="{C3380CC4-5D6E-409C-BE32-E72D297353CC}">
              <c16:uniqueId val="{00000012-E866-4A5D-A43A-EAC967B1CFE6}"/>
            </c:ext>
          </c:extLst>
        </c:ser>
        <c:ser>
          <c:idx val="4"/>
          <c:order val="4"/>
          <c:tx>
            <c:strRef>
              <c:f>GDP!$M$149</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GDP!$A$150:$A$151</c:f>
              <c:numCache>
                <c:formatCode>General</c:formatCode>
                <c:ptCount val="2"/>
                <c:pt idx="0">
                  <c:v>2024</c:v>
                </c:pt>
                <c:pt idx="1">
                  <c:v>2023</c:v>
                </c:pt>
              </c:numCache>
            </c:numRef>
          </c:xVal>
          <c:yVal>
            <c:numRef>
              <c:f>GDP!$M$150:$M$151</c:f>
              <c:numCache>
                <c:formatCode>General</c:formatCode>
                <c:ptCount val="2"/>
                <c:pt idx="0">
                  <c:v>83.11688267654462</c:v>
                </c:pt>
                <c:pt idx="1">
                  <c:v>83.632701330666876</c:v>
                </c:pt>
              </c:numCache>
            </c:numRef>
          </c:yVal>
          <c:smooth val="0"/>
          <c:extLst>
            <c:ext xmlns:c16="http://schemas.microsoft.com/office/drawing/2014/chart" uri="{C3380CC4-5D6E-409C-BE32-E72D297353CC}">
              <c16:uniqueId val="{00000013-E866-4A5D-A43A-EAC967B1CFE6}"/>
            </c:ext>
          </c:extLst>
        </c:ser>
        <c:ser>
          <c:idx val="5"/>
          <c:order val="5"/>
          <c:tx>
            <c:strRef>
              <c:f>GDP!$N$149</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GDP!$A$150:$A$151</c:f>
              <c:numCache>
                <c:formatCode>General</c:formatCode>
                <c:ptCount val="2"/>
                <c:pt idx="0">
                  <c:v>2024</c:v>
                </c:pt>
                <c:pt idx="1">
                  <c:v>2023</c:v>
                </c:pt>
              </c:numCache>
            </c:numRef>
          </c:xVal>
          <c:yVal>
            <c:numRef>
              <c:f>GDP!$N$150:$N$151</c:f>
              <c:numCache>
                <c:formatCode>General</c:formatCode>
                <c:ptCount val="2"/>
                <c:pt idx="0">
                  <c:v>150.14662677053224</c:v>
                </c:pt>
                <c:pt idx="1">
                  <c:v>148.25797054072763</c:v>
                </c:pt>
              </c:numCache>
            </c:numRef>
          </c:yVal>
          <c:smooth val="0"/>
          <c:extLst>
            <c:ext xmlns:c16="http://schemas.microsoft.com/office/drawing/2014/chart" uri="{C3380CC4-5D6E-409C-BE32-E72D297353CC}">
              <c16:uniqueId val="{00000014-E866-4A5D-A43A-EAC967B1CFE6}"/>
            </c:ext>
          </c:extLst>
        </c:ser>
        <c:ser>
          <c:idx val="6"/>
          <c:order val="6"/>
          <c:tx>
            <c:strRef>
              <c:f>GDP!$O$149</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GDP!$A$150:$A$151</c:f>
              <c:numCache>
                <c:formatCode>General</c:formatCode>
                <c:ptCount val="2"/>
                <c:pt idx="0">
                  <c:v>2024</c:v>
                </c:pt>
                <c:pt idx="1">
                  <c:v>2023</c:v>
                </c:pt>
              </c:numCache>
            </c:numRef>
          </c:xVal>
          <c:yVal>
            <c:numRef>
              <c:f>GDP!$O$150:$O$151</c:f>
              <c:numCache>
                <c:formatCode>General</c:formatCode>
                <c:ptCount val="2"/>
                <c:pt idx="0">
                  <c:v>113.28026751883905</c:v>
                </c:pt>
                <c:pt idx="1">
                  <c:v>113.28429543881241</c:v>
                </c:pt>
              </c:numCache>
            </c:numRef>
          </c:yVal>
          <c:smooth val="0"/>
          <c:extLst>
            <c:ext xmlns:c16="http://schemas.microsoft.com/office/drawing/2014/chart" uri="{C3380CC4-5D6E-409C-BE32-E72D297353CC}">
              <c16:uniqueId val="{00000015-E866-4A5D-A43A-EAC967B1CFE6}"/>
            </c:ext>
          </c:extLst>
        </c:ser>
        <c:ser>
          <c:idx val="7"/>
          <c:order val="7"/>
          <c:tx>
            <c:strRef>
              <c:f>GDP!$P$149</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GDP!$A$150:$A$151</c:f>
              <c:numCache>
                <c:formatCode>General</c:formatCode>
                <c:ptCount val="2"/>
                <c:pt idx="0">
                  <c:v>2024</c:v>
                </c:pt>
                <c:pt idx="1">
                  <c:v>2023</c:v>
                </c:pt>
              </c:numCache>
            </c:numRef>
          </c:xVal>
          <c:yVal>
            <c:numRef>
              <c:f>GDP!$P$150:$P$151</c:f>
              <c:numCache>
                <c:formatCode>General</c:formatCode>
                <c:ptCount val="2"/>
                <c:pt idx="0">
                  <c:v>102.55550846380103</c:v>
                </c:pt>
                <c:pt idx="1">
                  <c:v>102.64013345127299</c:v>
                </c:pt>
              </c:numCache>
            </c:numRef>
          </c:yVal>
          <c:smooth val="0"/>
          <c:extLst>
            <c:ext xmlns:c16="http://schemas.microsoft.com/office/drawing/2014/chart" uri="{C3380CC4-5D6E-409C-BE32-E72D297353CC}">
              <c16:uniqueId val="{00000016-E866-4A5D-A43A-EAC967B1CFE6}"/>
            </c:ext>
          </c:extLst>
        </c:ser>
        <c:ser>
          <c:idx val="8"/>
          <c:order val="8"/>
          <c:tx>
            <c:strRef>
              <c:f>GDP!$Q$149</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GDP!$A$150:$A$151</c:f>
              <c:numCache>
                <c:formatCode>General</c:formatCode>
                <c:ptCount val="2"/>
                <c:pt idx="0">
                  <c:v>2024</c:v>
                </c:pt>
                <c:pt idx="1">
                  <c:v>2023</c:v>
                </c:pt>
              </c:numCache>
            </c:numRef>
          </c:xVal>
          <c:yVal>
            <c:numRef>
              <c:f>GDP!$Q$150:$Q$151</c:f>
              <c:numCache>
                <c:formatCode>General</c:formatCode>
                <c:ptCount val="2"/>
                <c:pt idx="0">
                  <c:v>96.52283149534216</c:v>
                </c:pt>
                <c:pt idx="1">
                  <c:v>96.557755172679038</c:v>
                </c:pt>
              </c:numCache>
            </c:numRef>
          </c:yVal>
          <c:smooth val="0"/>
          <c:extLst>
            <c:ext xmlns:c16="http://schemas.microsoft.com/office/drawing/2014/chart" uri="{C3380CC4-5D6E-409C-BE32-E72D297353CC}">
              <c16:uniqueId val="{00000017-E866-4A5D-A43A-EAC967B1CFE6}"/>
            </c:ext>
          </c:extLst>
        </c:ser>
        <c:ser>
          <c:idx val="9"/>
          <c:order val="9"/>
          <c:tx>
            <c:strRef>
              <c:f>GDP!$R$149</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GDP!$A$150:$A$151</c:f>
              <c:numCache>
                <c:formatCode>General</c:formatCode>
                <c:ptCount val="2"/>
                <c:pt idx="0">
                  <c:v>2024</c:v>
                </c:pt>
                <c:pt idx="1">
                  <c:v>2023</c:v>
                </c:pt>
              </c:numCache>
            </c:numRef>
          </c:xVal>
          <c:yVal>
            <c:numRef>
              <c:f>GDP!$R$150:$R$151</c:f>
              <c:numCache>
                <c:formatCode>General</c:formatCode>
                <c:ptCount val="2"/>
                <c:pt idx="0">
                  <c:v>91.16045196782315</c:v>
                </c:pt>
                <c:pt idx="1">
                  <c:v>91.235674178909321</c:v>
                </c:pt>
              </c:numCache>
            </c:numRef>
          </c:yVal>
          <c:smooth val="0"/>
          <c:extLst>
            <c:ext xmlns:c16="http://schemas.microsoft.com/office/drawing/2014/chart" uri="{C3380CC4-5D6E-409C-BE32-E72D297353CC}">
              <c16:uniqueId val="{00000018-E866-4A5D-A43A-EAC967B1CFE6}"/>
            </c:ext>
          </c:extLst>
        </c:ser>
        <c:ser>
          <c:idx val="10"/>
          <c:order val="10"/>
          <c:tx>
            <c:strRef>
              <c:f>GDP!$S$149</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GDP!$A$150:$A$151</c:f>
              <c:numCache>
                <c:formatCode>General</c:formatCode>
                <c:ptCount val="2"/>
                <c:pt idx="0">
                  <c:v>2024</c:v>
                </c:pt>
                <c:pt idx="1">
                  <c:v>2023</c:v>
                </c:pt>
              </c:numCache>
            </c:numRef>
          </c:xVal>
          <c:yVal>
            <c:numRef>
              <c:f>GDP!$S$150:$S$151</c:f>
              <c:numCache>
                <c:formatCode>General</c:formatCode>
                <c:ptCount val="2"/>
                <c:pt idx="0">
                  <c:v>160.87138582557026</c:v>
                </c:pt>
                <c:pt idx="1">
                  <c:v>158.90213252826706</c:v>
                </c:pt>
              </c:numCache>
            </c:numRef>
          </c:yVal>
          <c:smooth val="0"/>
          <c:extLst>
            <c:ext xmlns:c16="http://schemas.microsoft.com/office/drawing/2014/chart" uri="{C3380CC4-5D6E-409C-BE32-E72D297353CC}">
              <c16:uniqueId val="{00000019-E866-4A5D-A43A-EAC967B1CFE6}"/>
            </c:ext>
          </c:extLst>
        </c:ser>
        <c:ser>
          <c:idx val="11"/>
          <c:order val="11"/>
          <c:tx>
            <c:strRef>
              <c:f>GDP!$T$149</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GDP!$A$150:$A$151</c:f>
              <c:numCache>
                <c:formatCode>General</c:formatCode>
                <c:ptCount val="2"/>
                <c:pt idx="0">
                  <c:v>2024</c:v>
                </c:pt>
                <c:pt idx="1">
                  <c:v>2023</c:v>
                </c:pt>
              </c:numCache>
            </c:numRef>
          </c:xVal>
          <c:yVal>
            <c:numRef>
              <c:f>GDP!$T$150:$T$151</c:f>
              <c:numCache>
                <c:formatCode>General</c:formatCode>
                <c:ptCount val="2"/>
                <c:pt idx="0">
                  <c:v>122.66443169199732</c:v>
                </c:pt>
                <c:pt idx="1">
                  <c:v>122.40786285670333</c:v>
                </c:pt>
              </c:numCache>
            </c:numRef>
          </c:yVal>
          <c:smooth val="0"/>
          <c:extLst>
            <c:ext xmlns:c16="http://schemas.microsoft.com/office/drawing/2014/chart" uri="{C3380CC4-5D6E-409C-BE32-E72D297353CC}">
              <c16:uniqueId val="{0000001A-E866-4A5D-A43A-EAC967B1CFE6}"/>
            </c:ext>
          </c:extLst>
        </c:ser>
        <c:ser>
          <c:idx val="12"/>
          <c:order val="12"/>
          <c:tx>
            <c:strRef>
              <c:f>GDP!$U$149</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GDP!$A$150:$A$151</c:f>
              <c:numCache>
                <c:formatCode>General</c:formatCode>
                <c:ptCount val="2"/>
                <c:pt idx="0">
                  <c:v>2024</c:v>
                </c:pt>
                <c:pt idx="1">
                  <c:v>2023</c:v>
                </c:pt>
              </c:numCache>
            </c:numRef>
          </c:xVal>
          <c:yVal>
            <c:numRef>
              <c:f>GDP!$U$150:$U$151</c:f>
              <c:numCache>
                <c:formatCode>General</c:formatCode>
                <c:ptCount val="2"/>
                <c:pt idx="0">
                  <c:v>110.59907775507955</c:v>
                </c:pt>
                <c:pt idx="1">
                  <c:v>111.00340358433968</c:v>
                </c:pt>
              </c:numCache>
            </c:numRef>
          </c:yVal>
          <c:smooth val="0"/>
          <c:extLst>
            <c:ext xmlns:c16="http://schemas.microsoft.com/office/drawing/2014/chart" uri="{C3380CC4-5D6E-409C-BE32-E72D297353CC}">
              <c16:uniqueId val="{0000001B-E866-4A5D-A43A-EAC967B1CFE6}"/>
            </c:ext>
          </c:extLst>
        </c:ser>
        <c:ser>
          <c:idx val="13"/>
          <c:order val="13"/>
          <c:tx>
            <c:strRef>
              <c:f>GDP!$V$149</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GDP!$A$150:$A$151</c:f>
              <c:numCache>
                <c:formatCode>General</c:formatCode>
                <c:ptCount val="2"/>
                <c:pt idx="0">
                  <c:v>2024</c:v>
                </c:pt>
                <c:pt idx="1">
                  <c:v>2023</c:v>
                </c:pt>
              </c:numCache>
            </c:numRef>
          </c:xVal>
          <c:yVal>
            <c:numRef>
              <c:f>GDP!$V$150:$V$151</c:f>
              <c:numCache>
                <c:formatCode>General</c:formatCode>
                <c:ptCount val="2"/>
                <c:pt idx="0">
                  <c:v>104.56640078662066</c:v>
                </c:pt>
                <c:pt idx="1">
                  <c:v>104.92102530574572</c:v>
                </c:pt>
              </c:numCache>
            </c:numRef>
          </c:yVal>
          <c:smooth val="0"/>
          <c:extLst>
            <c:ext xmlns:c16="http://schemas.microsoft.com/office/drawing/2014/chart" uri="{C3380CC4-5D6E-409C-BE32-E72D297353CC}">
              <c16:uniqueId val="{0000001C-E866-4A5D-A43A-EAC967B1CFE6}"/>
            </c:ext>
          </c:extLst>
        </c:ser>
        <c:ser>
          <c:idx val="14"/>
          <c:order val="14"/>
          <c:tx>
            <c:strRef>
              <c:f>GDP!$W$149</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GDP!$A$150:$A$151</c:f>
              <c:numCache>
                <c:formatCode>General</c:formatCode>
                <c:ptCount val="2"/>
                <c:pt idx="0">
                  <c:v>2024</c:v>
                </c:pt>
                <c:pt idx="1">
                  <c:v>2023</c:v>
                </c:pt>
              </c:numCache>
            </c:numRef>
          </c:xVal>
          <c:yVal>
            <c:numRef>
              <c:f>GDP!$W$150:$W$151</c:f>
              <c:numCache>
                <c:formatCode>General</c:formatCode>
                <c:ptCount val="2"/>
                <c:pt idx="0">
                  <c:v>98.533723818161775</c:v>
                </c:pt>
                <c:pt idx="1">
                  <c:v>99.598944311975998</c:v>
                </c:pt>
              </c:numCache>
            </c:numRef>
          </c:yVal>
          <c:smooth val="0"/>
          <c:extLst>
            <c:ext xmlns:c16="http://schemas.microsoft.com/office/drawing/2014/chart" uri="{C3380CC4-5D6E-409C-BE32-E72D297353CC}">
              <c16:uniqueId val="{0000001D-E866-4A5D-A43A-EAC967B1CFE6}"/>
            </c:ext>
          </c:extLst>
        </c:ser>
        <c:dLbls>
          <c:showLegendKey val="0"/>
          <c:showVal val="0"/>
          <c:showCatName val="0"/>
          <c:showSerName val="0"/>
          <c:showPercent val="0"/>
          <c:showBubbleSize val="0"/>
        </c:dLbls>
        <c:axId val="1407751632"/>
        <c:axId val="1407747056"/>
      </c:scatterChart>
      <c:valAx>
        <c:axId val="1407751632"/>
        <c:scaling>
          <c:orientation val="minMax"/>
          <c:max val="2024"/>
          <c:min val="202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1485337141433958"/>
          <c:y val="0.12282476455148988"/>
          <c:w val="0.26277996272540344"/>
          <c:h val="0.86135327227143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SCR CAP</a:t>
            </a:r>
            <a:endParaRPr lang="en-US" altLang="zh-CN"/>
          </a:p>
        </c:rich>
      </c:tx>
      <c:layout>
        <c:manualLayout>
          <c:xMode val="edge"/>
          <c:yMode val="edge"/>
          <c:x val="0.69167998444638867"/>
          <c:y val="7.40740260691318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22070670358808647"/>
          <c:y val="9.8477626468600199E-2"/>
          <c:w val="0.50057699580241055"/>
          <c:h val="0.70606350665013662"/>
        </c:manualLayout>
      </c:layout>
      <c:scatterChart>
        <c:scatterStyle val="lineMarker"/>
        <c:varyColors val="0"/>
        <c:ser>
          <c:idx val="0"/>
          <c:order val="0"/>
          <c:tx>
            <c:v>80% Percent Removal</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GDP!$A$152:$A$159</c:f>
              <c:numCache>
                <c:formatCode>General</c:formatCode>
                <c:ptCount val="8"/>
                <c:pt idx="0">
                  <c:v>2021</c:v>
                </c:pt>
                <c:pt idx="1">
                  <c:v>2020</c:v>
                </c:pt>
                <c:pt idx="2">
                  <c:v>2019</c:v>
                </c:pt>
                <c:pt idx="3">
                  <c:v>2018</c:v>
                </c:pt>
                <c:pt idx="4">
                  <c:v>2016</c:v>
                </c:pt>
                <c:pt idx="5">
                  <c:v>2015</c:v>
                </c:pt>
                <c:pt idx="6">
                  <c:v>2013</c:v>
                </c:pt>
                <c:pt idx="7">
                  <c:v>2010</c:v>
                </c:pt>
              </c:numCache>
            </c:numRef>
          </c:xVal>
          <c:yVal>
            <c:numRef>
              <c:f>GDP!$I$152:$I$159</c:f>
              <c:numCache>
                <c:formatCode>General</c:formatCode>
                <c:ptCount val="8"/>
                <c:pt idx="0">
                  <c:v>69.764878855472659</c:v>
                </c:pt>
                <c:pt idx="1">
                  <c:v>69.529740739609721</c:v>
                </c:pt>
                <c:pt idx="2">
                  <c:v>69.529740739609721</c:v>
                </c:pt>
                <c:pt idx="3">
                  <c:v>69.529740739609721</c:v>
                </c:pt>
                <c:pt idx="4">
                  <c:v>69.152720236989097</c:v>
                </c:pt>
                <c:pt idx="5">
                  <c:v>69.152720236989097</c:v>
                </c:pt>
                <c:pt idx="6">
                  <c:v>69.152720236989097</c:v>
                </c:pt>
                <c:pt idx="7">
                  <c:v>68.683771670777887</c:v>
                </c:pt>
              </c:numCache>
            </c:numRef>
          </c:yVal>
          <c:smooth val="0"/>
          <c:extLst>
            <c:ext xmlns:c16="http://schemas.microsoft.com/office/drawing/2014/chart" uri="{C3380CC4-5D6E-409C-BE32-E72D297353CC}">
              <c16:uniqueId val="{00000000-2A1A-48B2-B461-9807B2C13BF6}"/>
            </c:ext>
          </c:extLst>
        </c:ser>
        <c:dLbls>
          <c:showLegendKey val="0"/>
          <c:showVal val="0"/>
          <c:showCatName val="0"/>
          <c:showSerName val="0"/>
          <c:showPercent val="0"/>
          <c:showBubbleSize val="0"/>
        </c:dLbls>
        <c:axId val="1735085871"/>
        <c:axId val="1735084623"/>
      </c:scatterChart>
      <c:valAx>
        <c:axId val="1735085871"/>
        <c:scaling>
          <c:orientation val="minMax"/>
          <c:max val="2021"/>
          <c:min val="20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4623"/>
        <c:crosses val="autoZero"/>
        <c:crossBetween val="midCat"/>
      </c:valAx>
      <c:valAx>
        <c:axId val="1735084623"/>
        <c:scaling>
          <c:orientation val="minMax"/>
          <c:min val="6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layout>
            <c:manualLayout>
              <c:xMode val="edge"/>
              <c:yMode val="edge"/>
              <c:x val="0"/>
              <c:y val="0.271961847016074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58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SCR FOM</a:t>
            </a:r>
            <a:endParaRPr lang="en-US" altLang="zh-CN"/>
          </a:p>
        </c:rich>
      </c:tx>
      <c:layout>
        <c:manualLayout>
          <c:xMode val="edge"/>
          <c:yMode val="edge"/>
          <c:x val="0.69167998444638867"/>
          <c:y val="7.40740260691318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22070670358808647"/>
          <c:y val="9.8477626468600199E-2"/>
          <c:w val="0.50057699580241055"/>
          <c:h val="0.70606350665013662"/>
        </c:manualLayout>
      </c:layout>
      <c:scatterChart>
        <c:scatterStyle val="lineMarker"/>
        <c:varyColors val="0"/>
        <c:ser>
          <c:idx val="0"/>
          <c:order val="0"/>
          <c:tx>
            <c:v>80% Percent Removal</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GDP!$A$152:$A$159</c:f>
              <c:numCache>
                <c:formatCode>General</c:formatCode>
                <c:ptCount val="8"/>
                <c:pt idx="0">
                  <c:v>2021</c:v>
                </c:pt>
                <c:pt idx="1">
                  <c:v>2020</c:v>
                </c:pt>
                <c:pt idx="2">
                  <c:v>2019</c:v>
                </c:pt>
                <c:pt idx="3">
                  <c:v>2018</c:v>
                </c:pt>
                <c:pt idx="4">
                  <c:v>2016</c:v>
                </c:pt>
                <c:pt idx="5">
                  <c:v>2015</c:v>
                </c:pt>
                <c:pt idx="6">
                  <c:v>2013</c:v>
                </c:pt>
                <c:pt idx="7">
                  <c:v>2010</c:v>
                </c:pt>
              </c:numCache>
            </c:numRef>
          </c:xVal>
          <c:yVal>
            <c:numRef>
              <c:f>GDP!$AC$152:$AC$159</c:f>
              <c:numCache>
                <c:formatCode>General</c:formatCode>
                <c:ptCount val="8"/>
                <c:pt idx="0">
                  <c:v>1.011195388816245</c:v>
                </c:pt>
                <c:pt idx="1">
                  <c:v>1.0061608696979876</c:v>
                </c:pt>
                <c:pt idx="2">
                  <c:v>1.0061608696979876</c:v>
                </c:pt>
                <c:pt idx="3">
                  <c:v>1.0061608696979876</c:v>
                </c:pt>
                <c:pt idx="4">
                  <c:v>1.002714443436342</c:v>
                </c:pt>
                <c:pt idx="5">
                  <c:v>1.002714443436342</c:v>
                </c:pt>
                <c:pt idx="6">
                  <c:v>1.002714443436342</c:v>
                </c:pt>
                <c:pt idx="7">
                  <c:v>0.98904631205920157</c:v>
                </c:pt>
              </c:numCache>
            </c:numRef>
          </c:yVal>
          <c:smooth val="0"/>
          <c:extLst>
            <c:ext xmlns:c16="http://schemas.microsoft.com/office/drawing/2014/chart" uri="{C3380CC4-5D6E-409C-BE32-E72D297353CC}">
              <c16:uniqueId val="{00000000-4BC0-4618-8B48-4A1E0938760F}"/>
            </c:ext>
          </c:extLst>
        </c:ser>
        <c:dLbls>
          <c:showLegendKey val="0"/>
          <c:showVal val="0"/>
          <c:showCatName val="0"/>
          <c:showSerName val="0"/>
          <c:showPercent val="0"/>
          <c:showBubbleSize val="0"/>
        </c:dLbls>
        <c:axId val="1735085871"/>
        <c:axId val="1735084623"/>
      </c:scatterChart>
      <c:valAx>
        <c:axId val="1735085871"/>
        <c:scaling>
          <c:orientation val="minMax"/>
          <c:max val="2021"/>
          <c:min val="20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4623"/>
        <c:crosses val="autoZero"/>
        <c:crossBetween val="midCat"/>
      </c:valAx>
      <c:valAx>
        <c:axId val="1735084623"/>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layout>
            <c:manualLayout>
              <c:xMode val="edge"/>
              <c:yMode val="edge"/>
              <c:x val="0"/>
              <c:y val="0.271961847016074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58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SNCR</a:t>
            </a:r>
            <a:r>
              <a:rPr lang="en-US" altLang="zh-CN" baseline="0"/>
              <a:t> FOM</a:t>
            </a:r>
          </a:p>
        </c:rich>
      </c:tx>
      <c:layout>
        <c:manualLayout>
          <c:xMode val="edge"/>
          <c:yMode val="edge"/>
          <c:x val="0.72779385151318632"/>
          <c:y val="3.62221192939117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54965625207211033"/>
          <c:h val="0.7907234401812846"/>
        </c:manualLayout>
      </c:layout>
      <c:scatterChart>
        <c:scatterStyle val="lineMarker"/>
        <c:varyColors val="0"/>
        <c:ser>
          <c:idx val="0"/>
          <c:order val="0"/>
          <c:tx>
            <c:strRef>
              <c:f>GDP!$AC$149</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GDP!$A$150:$A$151</c:f>
              <c:numCache>
                <c:formatCode>General</c:formatCode>
                <c:ptCount val="2"/>
                <c:pt idx="0">
                  <c:v>2024</c:v>
                </c:pt>
                <c:pt idx="1">
                  <c:v>2023</c:v>
                </c:pt>
              </c:numCache>
            </c:numRef>
          </c:xVal>
          <c:yVal>
            <c:numRef>
              <c:f>GDP!$AC$150:$AC$151</c:f>
              <c:numCache>
                <c:formatCode>General</c:formatCode>
                <c:ptCount val="2"/>
                <c:pt idx="0">
                  <c:v>0.95182236613462401</c:v>
                </c:pt>
                <c:pt idx="1">
                  <c:v>0.95037160603030535</c:v>
                </c:pt>
              </c:numCache>
            </c:numRef>
          </c:yVal>
          <c:smooth val="0"/>
          <c:extLst>
            <c:ext xmlns:c16="http://schemas.microsoft.com/office/drawing/2014/chart" uri="{C3380CC4-5D6E-409C-BE32-E72D297353CC}">
              <c16:uniqueId val="{00000000-6ACC-4859-B29E-D3F761383F55}"/>
            </c:ext>
          </c:extLst>
        </c:ser>
        <c:ser>
          <c:idx val="1"/>
          <c:order val="1"/>
          <c:tx>
            <c:strRef>
              <c:f>GDP!$AD$149</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GDP!$A$150:$A$151</c:f>
              <c:numCache>
                <c:formatCode>General</c:formatCode>
                <c:ptCount val="2"/>
                <c:pt idx="0">
                  <c:v>2024</c:v>
                </c:pt>
                <c:pt idx="1">
                  <c:v>2023</c:v>
                </c:pt>
              </c:numCache>
            </c:numRef>
          </c:xVal>
          <c:yVal>
            <c:numRef>
              <c:f>GDP!$AD$150:$AD$151</c:f>
              <c:numCache>
                <c:formatCode>General</c:formatCode>
                <c:ptCount val="2"/>
                <c:pt idx="0">
                  <c:v>0.37536656692633064</c:v>
                </c:pt>
                <c:pt idx="1">
                  <c:v>0.37254566956387969</c:v>
                </c:pt>
              </c:numCache>
            </c:numRef>
          </c:yVal>
          <c:smooth val="0"/>
          <c:extLst>
            <c:ext xmlns:c16="http://schemas.microsoft.com/office/drawing/2014/chart" uri="{C3380CC4-5D6E-409C-BE32-E72D297353CC}">
              <c16:uniqueId val="{00000010-6ACC-4859-B29E-D3F761383F55}"/>
            </c:ext>
          </c:extLst>
        </c:ser>
        <c:ser>
          <c:idx val="2"/>
          <c:order val="2"/>
          <c:tx>
            <c:strRef>
              <c:f>GDP!$AE$149</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GDP!$A$150:$A$151</c:f>
              <c:numCache>
                <c:formatCode>General</c:formatCode>
                <c:ptCount val="2"/>
                <c:pt idx="0">
                  <c:v>2024</c:v>
                </c:pt>
                <c:pt idx="1">
                  <c:v>2023</c:v>
                </c:pt>
              </c:numCache>
            </c:numRef>
          </c:xVal>
          <c:yVal>
            <c:numRef>
              <c:f>GDP!$AE$150:$AE$151</c:f>
              <c:numCache>
                <c:formatCode>General</c:formatCode>
                <c:ptCount val="2"/>
                <c:pt idx="0">
                  <c:v>0.28822789960414669</c:v>
                </c:pt>
                <c:pt idx="1">
                  <c:v>0.28891296823321283</c:v>
                </c:pt>
              </c:numCache>
            </c:numRef>
          </c:yVal>
          <c:smooth val="0"/>
          <c:extLst>
            <c:ext xmlns:c16="http://schemas.microsoft.com/office/drawing/2014/chart" uri="{C3380CC4-5D6E-409C-BE32-E72D297353CC}">
              <c16:uniqueId val="{00000011-6ACC-4859-B29E-D3F761383F55}"/>
            </c:ext>
          </c:extLst>
        </c:ser>
        <c:ser>
          <c:idx val="3"/>
          <c:order val="3"/>
          <c:tx>
            <c:strRef>
              <c:f>GDP!$AF$149</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GDP!$A$150:$A$151</c:f>
              <c:numCache>
                <c:formatCode>General</c:formatCode>
                <c:ptCount val="2"/>
                <c:pt idx="0">
                  <c:v>2024</c:v>
                </c:pt>
                <c:pt idx="1">
                  <c:v>2023</c:v>
                </c:pt>
              </c:numCache>
            </c:numRef>
          </c:xVal>
          <c:yVal>
            <c:numRef>
              <c:f>GDP!$AF$150:$AF$151</c:f>
              <c:numCache>
                <c:formatCode>General</c:formatCode>
                <c:ptCount val="2"/>
                <c:pt idx="0">
                  <c:v>0.25471302755715292</c:v>
                </c:pt>
                <c:pt idx="1">
                  <c:v>0.25089810399200063</c:v>
                </c:pt>
              </c:numCache>
            </c:numRef>
          </c:yVal>
          <c:smooth val="0"/>
          <c:extLst>
            <c:ext xmlns:c16="http://schemas.microsoft.com/office/drawing/2014/chart" uri="{C3380CC4-5D6E-409C-BE32-E72D297353CC}">
              <c16:uniqueId val="{00000012-6ACC-4859-B29E-D3F761383F55}"/>
            </c:ext>
          </c:extLst>
        </c:ser>
        <c:ser>
          <c:idx val="4"/>
          <c:order val="4"/>
          <c:tx>
            <c:strRef>
              <c:f>GDP!$AG$149</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GDP!$A$150:$A$151</c:f>
              <c:numCache>
                <c:formatCode>General</c:formatCode>
                <c:ptCount val="2"/>
                <c:pt idx="0">
                  <c:v>2024</c:v>
                </c:pt>
                <c:pt idx="1">
                  <c:v>2023</c:v>
                </c:pt>
              </c:numCache>
            </c:numRef>
          </c:xVal>
          <c:yVal>
            <c:numRef>
              <c:f>GDP!$AG$150:$AG$151</c:f>
              <c:numCache>
                <c:formatCode>General</c:formatCode>
                <c:ptCount val="2"/>
                <c:pt idx="0">
                  <c:v>0.22119815551015912</c:v>
                </c:pt>
                <c:pt idx="1">
                  <c:v>0.22048621259903081</c:v>
                </c:pt>
              </c:numCache>
            </c:numRef>
          </c:yVal>
          <c:smooth val="0"/>
          <c:extLst>
            <c:ext xmlns:c16="http://schemas.microsoft.com/office/drawing/2014/chart" uri="{C3380CC4-5D6E-409C-BE32-E72D297353CC}">
              <c16:uniqueId val="{00000013-6ACC-4859-B29E-D3F761383F55}"/>
            </c:ext>
          </c:extLst>
        </c:ser>
        <c:ser>
          <c:idx val="5"/>
          <c:order val="5"/>
          <c:tx>
            <c:strRef>
              <c:f>GDP!$AH$149</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GDP!$A$150:$A$151</c:f>
              <c:numCache>
                <c:formatCode>General</c:formatCode>
                <c:ptCount val="2"/>
                <c:pt idx="0">
                  <c:v>2024</c:v>
                </c:pt>
                <c:pt idx="1">
                  <c:v>2023</c:v>
                </c:pt>
              </c:numCache>
            </c:numRef>
          </c:xVal>
          <c:yVal>
            <c:numRef>
              <c:f>GDP!$AH$150:$AH$151</c:f>
              <c:numCache>
                <c:formatCode>General</c:formatCode>
                <c:ptCount val="2"/>
                <c:pt idx="0">
                  <c:v>0.98533723818161778</c:v>
                </c:pt>
                <c:pt idx="1">
                  <c:v>0.9883864702715176</c:v>
                </c:pt>
              </c:numCache>
            </c:numRef>
          </c:yVal>
          <c:smooth val="0"/>
          <c:extLst>
            <c:ext xmlns:c16="http://schemas.microsoft.com/office/drawing/2014/chart" uri="{C3380CC4-5D6E-409C-BE32-E72D297353CC}">
              <c16:uniqueId val="{00000014-6ACC-4859-B29E-D3F761383F55}"/>
            </c:ext>
          </c:extLst>
        </c:ser>
        <c:ser>
          <c:idx val="6"/>
          <c:order val="6"/>
          <c:tx>
            <c:strRef>
              <c:f>GDP!$AI$149</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GDP!$A$150:$A$151</c:f>
              <c:numCache>
                <c:formatCode>General</c:formatCode>
                <c:ptCount val="2"/>
                <c:pt idx="0">
                  <c:v>2024</c:v>
                </c:pt>
                <c:pt idx="1">
                  <c:v>2023</c:v>
                </c:pt>
              </c:numCache>
            </c:numRef>
          </c:xVal>
          <c:yVal>
            <c:numRef>
              <c:f>GDP!$AI$150:$AI$151</c:f>
              <c:numCache>
                <c:formatCode>General</c:formatCode>
                <c:ptCount val="2"/>
                <c:pt idx="0">
                  <c:v>0.39547549015452688</c:v>
                </c:pt>
                <c:pt idx="1">
                  <c:v>0.39535458810860707</c:v>
                </c:pt>
              </c:numCache>
            </c:numRef>
          </c:yVal>
          <c:smooth val="0"/>
          <c:extLst>
            <c:ext xmlns:c16="http://schemas.microsoft.com/office/drawing/2014/chart" uri="{C3380CC4-5D6E-409C-BE32-E72D297353CC}">
              <c16:uniqueId val="{00000015-6ACC-4859-B29E-D3F761383F55}"/>
            </c:ext>
          </c:extLst>
        </c:ser>
        <c:ser>
          <c:idx val="7"/>
          <c:order val="7"/>
          <c:tx>
            <c:strRef>
              <c:f>GDP!$AJ$149</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GDP!$A$150:$A$151</c:f>
              <c:numCache>
                <c:formatCode>General</c:formatCode>
                <c:ptCount val="2"/>
                <c:pt idx="0">
                  <c:v>2024</c:v>
                </c:pt>
                <c:pt idx="1">
                  <c:v>2023</c:v>
                </c:pt>
              </c:numCache>
            </c:numRef>
          </c:xVal>
          <c:yVal>
            <c:numRef>
              <c:f>GDP!$AJ$150:$AJ$151</c:f>
              <c:numCache>
                <c:formatCode>General</c:formatCode>
                <c:ptCount val="2"/>
                <c:pt idx="0">
                  <c:v>0.30833682283234298</c:v>
                </c:pt>
                <c:pt idx="1">
                  <c:v>0.3117218867779401</c:v>
                </c:pt>
              </c:numCache>
            </c:numRef>
          </c:yVal>
          <c:smooth val="0"/>
          <c:extLst>
            <c:ext xmlns:c16="http://schemas.microsoft.com/office/drawing/2014/chart" uri="{C3380CC4-5D6E-409C-BE32-E72D297353CC}">
              <c16:uniqueId val="{00000016-6ACC-4859-B29E-D3F761383F55}"/>
            </c:ext>
          </c:extLst>
        </c:ser>
        <c:ser>
          <c:idx val="8"/>
          <c:order val="8"/>
          <c:tx>
            <c:strRef>
              <c:f>GDP!$AK$149</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GDP!$A$150:$A$151</c:f>
              <c:numCache>
                <c:formatCode>General</c:formatCode>
                <c:ptCount val="2"/>
                <c:pt idx="0">
                  <c:v>2024</c:v>
                </c:pt>
                <c:pt idx="1">
                  <c:v>2023</c:v>
                </c:pt>
              </c:numCache>
            </c:numRef>
          </c:xVal>
          <c:yVal>
            <c:numRef>
              <c:f>GDP!$AK$150:$AK$151</c:f>
              <c:numCache>
                <c:formatCode>General</c:formatCode>
                <c:ptCount val="2"/>
                <c:pt idx="0">
                  <c:v>0.26811897637595045</c:v>
                </c:pt>
                <c:pt idx="1">
                  <c:v>0.2661040496884855</c:v>
                </c:pt>
              </c:numCache>
            </c:numRef>
          </c:yVal>
          <c:smooth val="0"/>
          <c:extLst>
            <c:ext xmlns:c16="http://schemas.microsoft.com/office/drawing/2014/chart" uri="{C3380CC4-5D6E-409C-BE32-E72D297353CC}">
              <c16:uniqueId val="{00000017-6ACC-4859-B29E-D3F761383F55}"/>
            </c:ext>
          </c:extLst>
        </c:ser>
        <c:ser>
          <c:idx val="9"/>
          <c:order val="9"/>
          <c:tx>
            <c:strRef>
              <c:f>GDP!$AL$149</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GDP!$A$150:$A$151</c:f>
              <c:numCache>
                <c:formatCode>General</c:formatCode>
                <c:ptCount val="2"/>
                <c:pt idx="0">
                  <c:v>2024</c:v>
                </c:pt>
                <c:pt idx="1">
                  <c:v>2023</c:v>
                </c:pt>
              </c:numCache>
            </c:numRef>
          </c:xVal>
          <c:yVal>
            <c:numRef>
              <c:f>GDP!$AL$150:$AL$151</c:f>
              <c:numCache>
                <c:formatCode>General</c:formatCode>
                <c:ptCount val="2"/>
                <c:pt idx="0">
                  <c:v>0.23460410432895662</c:v>
                </c:pt>
                <c:pt idx="1">
                  <c:v>0.23569215829551574</c:v>
                </c:pt>
              </c:numCache>
            </c:numRef>
          </c:yVal>
          <c:smooth val="0"/>
          <c:extLst>
            <c:ext xmlns:c16="http://schemas.microsoft.com/office/drawing/2014/chart" uri="{C3380CC4-5D6E-409C-BE32-E72D297353CC}">
              <c16:uniqueId val="{00000018-6ACC-4859-B29E-D3F761383F55}"/>
            </c:ext>
          </c:extLst>
        </c:ser>
        <c:ser>
          <c:idx val="10"/>
          <c:order val="10"/>
          <c:tx>
            <c:strRef>
              <c:f>GDP!$AM$149</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GDP!$A$150:$A$151</c:f>
              <c:numCache>
                <c:formatCode>General</c:formatCode>
                <c:ptCount val="2"/>
                <c:pt idx="0">
                  <c:v>2024</c:v>
                </c:pt>
                <c:pt idx="1">
                  <c:v>2023</c:v>
                </c:pt>
              </c:numCache>
            </c:numRef>
          </c:xVal>
          <c:yVal>
            <c:numRef>
              <c:f>GDP!$AM$150:$AM$151</c:f>
              <c:numCache>
                <c:formatCode>General</c:formatCode>
                <c:ptCount val="2"/>
                <c:pt idx="0">
                  <c:v>1.0255550846380104</c:v>
                </c:pt>
                <c:pt idx="1">
                  <c:v>1.0264013345127299</c:v>
                </c:pt>
              </c:numCache>
            </c:numRef>
          </c:yVal>
          <c:smooth val="0"/>
          <c:extLst>
            <c:ext xmlns:c16="http://schemas.microsoft.com/office/drawing/2014/chart" uri="{C3380CC4-5D6E-409C-BE32-E72D297353CC}">
              <c16:uniqueId val="{00000019-6ACC-4859-B29E-D3F761383F55}"/>
            </c:ext>
          </c:extLst>
        </c:ser>
        <c:ser>
          <c:idx val="11"/>
          <c:order val="11"/>
          <c:tx>
            <c:strRef>
              <c:f>GDP!$AN$149</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GDP!$A$150:$A$151</c:f>
              <c:numCache>
                <c:formatCode>General</c:formatCode>
                <c:ptCount val="2"/>
                <c:pt idx="0">
                  <c:v>2024</c:v>
                </c:pt>
                <c:pt idx="1">
                  <c:v>2023</c:v>
                </c:pt>
              </c:numCache>
            </c:numRef>
          </c:xVal>
          <c:yVal>
            <c:numRef>
              <c:f>GDP!$AN$150:$AN$151</c:f>
              <c:numCache>
                <c:formatCode>General</c:formatCode>
                <c:ptCount val="2"/>
                <c:pt idx="0">
                  <c:v>0.40888143897332441</c:v>
                </c:pt>
                <c:pt idx="1">
                  <c:v>0.41056053380509194</c:v>
                </c:pt>
              </c:numCache>
            </c:numRef>
          </c:yVal>
          <c:smooth val="0"/>
          <c:extLst>
            <c:ext xmlns:c16="http://schemas.microsoft.com/office/drawing/2014/chart" uri="{C3380CC4-5D6E-409C-BE32-E72D297353CC}">
              <c16:uniqueId val="{0000001A-6ACC-4859-B29E-D3F761383F55}"/>
            </c:ext>
          </c:extLst>
        </c:ser>
        <c:ser>
          <c:idx val="12"/>
          <c:order val="12"/>
          <c:tx>
            <c:strRef>
              <c:f>GDP!$AO$149</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GDP!$A$150:$A$151</c:f>
              <c:numCache>
                <c:formatCode>General</c:formatCode>
                <c:ptCount val="2"/>
                <c:pt idx="0">
                  <c:v>2024</c:v>
                </c:pt>
                <c:pt idx="1">
                  <c:v>2023</c:v>
                </c:pt>
              </c:numCache>
            </c:numRef>
          </c:xVal>
          <c:yVal>
            <c:numRef>
              <c:f>GDP!$AO$150:$AO$151</c:f>
              <c:numCache>
                <c:formatCode>General</c:formatCode>
                <c:ptCount val="2"/>
                <c:pt idx="0">
                  <c:v>0.32174277165114046</c:v>
                </c:pt>
                <c:pt idx="1">
                  <c:v>0.32692783247442503</c:v>
                </c:pt>
              </c:numCache>
            </c:numRef>
          </c:yVal>
          <c:smooth val="0"/>
          <c:extLst>
            <c:ext xmlns:c16="http://schemas.microsoft.com/office/drawing/2014/chart" uri="{C3380CC4-5D6E-409C-BE32-E72D297353CC}">
              <c16:uniqueId val="{0000001B-6ACC-4859-B29E-D3F761383F55}"/>
            </c:ext>
          </c:extLst>
        </c:ser>
        <c:ser>
          <c:idx val="13"/>
          <c:order val="13"/>
          <c:tx>
            <c:strRef>
              <c:f>GDP!$AP$149</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GDP!$A$150:$A$151</c:f>
              <c:numCache>
                <c:formatCode>General</c:formatCode>
                <c:ptCount val="2"/>
                <c:pt idx="0">
                  <c:v>2024</c:v>
                </c:pt>
                <c:pt idx="1">
                  <c:v>2023</c:v>
                </c:pt>
              </c:numCache>
            </c:numRef>
          </c:xVal>
          <c:yVal>
            <c:numRef>
              <c:f>GDP!$AP$150:$AP$151</c:f>
              <c:numCache>
                <c:formatCode>General</c:formatCode>
                <c:ptCount val="2"/>
                <c:pt idx="0">
                  <c:v>0.28822789960414669</c:v>
                </c:pt>
                <c:pt idx="1">
                  <c:v>0.28891296823321283</c:v>
                </c:pt>
              </c:numCache>
            </c:numRef>
          </c:yVal>
          <c:smooth val="0"/>
          <c:extLst>
            <c:ext xmlns:c16="http://schemas.microsoft.com/office/drawing/2014/chart" uri="{C3380CC4-5D6E-409C-BE32-E72D297353CC}">
              <c16:uniqueId val="{0000001C-6ACC-4859-B29E-D3F761383F55}"/>
            </c:ext>
          </c:extLst>
        </c:ser>
        <c:ser>
          <c:idx val="14"/>
          <c:order val="14"/>
          <c:tx>
            <c:strRef>
              <c:f>GDP!$AQ$149</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GDP!$A$150:$A$151</c:f>
              <c:numCache>
                <c:formatCode>General</c:formatCode>
                <c:ptCount val="2"/>
                <c:pt idx="0">
                  <c:v>2024</c:v>
                </c:pt>
                <c:pt idx="1">
                  <c:v>2023</c:v>
                </c:pt>
              </c:numCache>
            </c:numRef>
          </c:xVal>
          <c:yVal>
            <c:numRef>
              <c:f>GDP!$AQ$150:$AQ$151</c:f>
              <c:numCache>
                <c:formatCode>General</c:formatCode>
                <c:ptCount val="2"/>
                <c:pt idx="0">
                  <c:v>0.25471302755715292</c:v>
                </c:pt>
                <c:pt idx="1">
                  <c:v>0.25850107684024309</c:v>
                </c:pt>
              </c:numCache>
            </c:numRef>
          </c:yVal>
          <c:smooth val="0"/>
          <c:extLst>
            <c:ext xmlns:c16="http://schemas.microsoft.com/office/drawing/2014/chart" uri="{C3380CC4-5D6E-409C-BE32-E72D297353CC}">
              <c16:uniqueId val="{0000001D-6ACC-4859-B29E-D3F761383F55}"/>
            </c:ext>
          </c:extLst>
        </c:ser>
        <c:dLbls>
          <c:showLegendKey val="0"/>
          <c:showVal val="0"/>
          <c:showCatName val="0"/>
          <c:showSerName val="0"/>
          <c:showPercent val="0"/>
          <c:showBubbleSize val="0"/>
        </c:dLbls>
        <c:axId val="1407751632"/>
        <c:axId val="1407747056"/>
      </c:scatterChart>
      <c:valAx>
        <c:axId val="1407751632"/>
        <c:scaling>
          <c:orientation val="minMax"/>
          <c:max val="2024"/>
          <c:min val="202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1485337141433958"/>
          <c:y val="0.12282476455148988"/>
          <c:w val="0.26521135760238207"/>
          <c:h val="0.780762562408405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ACI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GDP!$B$170</c:f>
              <c:strCache>
                <c:ptCount val="1"/>
                <c:pt idx="0">
                  <c:v>9000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GDP!$B$171:$B$179</c:f>
              <c:numCache>
                <c:formatCode>General</c:formatCode>
                <c:ptCount val="9"/>
                <c:pt idx="0">
                  <c:v>1.7896941673094691</c:v>
                </c:pt>
                <c:pt idx="1">
                  <c:v>1.7943015921852163</c:v>
                </c:pt>
                <c:pt idx="2">
                  <c:v>1.7943015921852163</c:v>
                </c:pt>
                <c:pt idx="3">
                  <c:v>1.7869417045836262</c:v>
                </c:pt>
                <c:pt idx="4">
                  <c:v>1.7869417045836262</c:v>
                </c:pt>
                <c:pt idx="5">
                  <c:v>1.7869417045836262</c:v>
                </c:pt>
                <c:pt idx="6">
                  <c:v>1.8930557164875768</c:v>
                </c:pt>
                <c:pt idx="7">
                  <c:v>1.8930557164875768</c:v>
                </c:pt>
                <c:pt idx="8">
                  <c:v>1.8930557164875768</c:v>
                </c:pt>
              </c:numCache>
            </c:numRef>
          </c:yVal>
          <c:smooth val="0"/>
          <c:extLst>
            <c:ext xmlns:c16="http://schemas.microsoft.com/office/drawing/2014/chart" uri="{C3380CC4-5D6E-409C-BE32-E72D297353CC}">
              <c16:uniqueId val="{00000000-54D0-455C-9515-575AC579B3FE}"/>
            </c:ext>
          </c:extLst>
        </c:ser>
        <c:ser>
          <c:idx val="1"/>
          <c:order val="1"/>
          <c:tx>
            <c:strRef>
              <c:f>GDP!$C$170</c:f>
              <c:strCache>
                <c:ptCount val="1"/>
                <c:pt idx="0">
                  <c:v>10000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GDP!$C$171:$C$179</c:f>
              <c:numCache>
                <c:formatCode>General</c:formatCode>
                <c:ptCount val="9"/>
                <c:pt idx="0">
                  <c:v>1.9907833995914321</c:v>
                </c:pt>
                <c:pt idx="1">
                  <c:v>1.99197888623952</c:v>
                </c:pt>
                <c:pt idx="2">
                  <c:v>1.99197888623952</c:v>
                </c:pt>
                <c:pt idx="3">
                  <c:v>1.9881738785232237</c:v>
                </c:pt>
                <c:pt idx="4">
                  <c:v>1.9881738785232237</c:v>
                </c:pt>
                <c:pt idx="5">
                  <c:v>1.9881738785232237</c:v>
                </c:pt>
                <c:pt idx="6">
                  <c:v>2.1005138771985443</c:v>
                </c:pt>
                <c:pt idx="7">
                  <c:v>2.1005138771985443</c:v>
                </c:pt>
                <c:pt idx="8">
                  <c:v>2.1005138771985443</c:v>
                </c:pt>
              </c:numCache>
            </c:numRef>
          </c:yVal>
          <c:smooth val="0"/>
          <c:extLst>
            <c:ext xmlns:c16="http://schemas.microsoft.com/office/drawing/2014/chart" uri="{C3380CC4-5D6E-409C-BE32-E72D297353CC}">
              <c16:uniqueId val="{00000004-54D0-455C-9515-575AC579B3FE}"/>
            </c:ext>
          </c:extLst>
        </c:ser>
        <c:ser>
          <c:idx val="2"/>
          <c:order val="2"/>
          <c:tx>
            <c:strRef>
              <c:f>GDP!$D$170</c:f>
              <c:strCache>
                <c:ptCount val="1"/>
                <c:pt idx="0">
                  <c:v>11000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GDP!$D$171:$D$179</c:f>
              <c:numCache>
                <c:formatCode>General</c:formatCode>
                <c:ptCount val="9"/>
                <c:pt idx="0">
                  <c:v>2.1851696574639958</c:v>
                </c:pt>
                <c:pt idx="1">
                  <c:v>2.1896561802938237</c:v>
                </c:pt>
                <c:pt idx="2">
                  <c:v>2.1896561802938237</c:v>
                </c:pt>
                <c:pt idx="3">
                  <c:v>2.181356765505237</c:v>
                </c:pt>
                <c:pt idx="4">
                  <c:v>2.181356765505237</c:v>
                </c:pt>
                <c:pt idx="5">
                  <c:v>2.181356765505237</c:v>
                </c:pt>
                <c:pt idx="6">
                  <c:v>2.3166161279391351</c:v>
                </c:pt>
                <c:pt idx="7">
                  <c:v>2.3166161279391351</c:v>
                </c:pt>
                <c:pt idx="8">
                  <c:v>2.3166161279391351</c:v>
                </c:pt>
              </c:numCache>
            </c:numRef>
          </c:yVal>
          <c:smooth val="0"/>
          <c:extLst>
            <c:ext xmlns:c16="http://schemas.microsoft.com/office/drawing/2014/chart" uri="{C3380CC4-5D6E-409C-BE32-E72D297353CC}">
              <c16:uniqueId val="{00000005-54D0-455C-9515-575AC579B3FE}"/>
            </c:ext>
          </c:extLst>
        </c:ser>
        <c:dLbls>
          <c:showLegendKey val="0"/>
          <c:showVal val="0"/>
          <c:showCatName val="0"/>
          <c:showSerName val="0"/>
          <c:showPercent val="0"/>
          <c:showBubbleSize val="0"/>
        </c:dLbls>
        <c:axId val="1407751632"/>
        <c:axId val="1407747056"/>
      </c:scatterChart>
      <c:valAx>
        <c:axId val="1407751632"/>
        <c:scaling>
          <c:orientation val="minMax"/>
          <c:max val="2024"/>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1.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ACI CAP</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5.4212158391443672E-2"/>
          <c:y val="3.6609976410235341E-2"/>
          <c:w val="0.6878607195522819"/>
          <c:h val="0.7907234401812846"/>
        </c:manualLayout>
      </c:layout>
      <c:scatterChart>
        <c:scatterStyle val="lineMarker"/>
        <c:varyColors val="0"/>
        <c:ser>
          <c:idx val="0"/>
          <c:order val="0"/>
          <c:tx>
            <c:strRef>
              <c:f>GDP!$L$170</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GDP!$L$171:$L$179</c:f>
              <c:numCache>
                <c:formatCode>General</c:formatCode>
                <c:ptCount val="9"/>
                <c:pt idx="0">
                  <c:v>32.328445576530221</c:v>
                </c:pt>
                <c:pt idx="1">
                  <c:v>32.373458387816321</c:v>
                </c:pt>
                <c:pt idx="2">
                  <c:v>32.373458387816321</c:v>
                </c:pt>
                <c:pt idx="3">
                  <c:v>32.261542125996272</c:v>
                </c:pt>
                <c:pt idx="4">
                  <c:v>32.261542125996272</c:v>
                </c:pt>
                <c:pt idx="5">
                  <c:v>32.261542125996272</c:v>
                </c:pt>
                <c:pt idx="6">
                  <c:v>32.752457122243968</c:v>
                </c:pt>
                <c:pt idx="7">
                  <c:v>32.752457122243968</c:v>
                </c:pt>
                <c:pt idx="8">
                  <c:v>32.752457122243968</c:v>
                </c:pt>
              </c:numCache>
            </c:numRef>
          </c:yVal>
          <c:smooth val="0"/>
          <c:extLst>
            <c:ext xmlns:c16="http://schemas.microsoft.com/office/drawing/2014/chart" uri="{C3380CC4-5D6E-409C-BE32-E72D297353CC}">
              <c16:uniqueId val="{00000000-6FC7-4649-9CAF-19DD8F1B7A22}"/>
            </c:ext>
          </c:extLst>
        </c:ser>
        <c:ser>
          <c:idx val="1"/>
          <c:order val="1"/>
          <c:tx>
            <c:strRef>
              <c:f>GDP!$M$170</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GDP!$M$171:$M$179</c:f>
              <c:numCache>
                <c:formatCode>General</c:formatCode>
                <c:ptCount val="9"/>
                <c:pt idx="0">
                  <c:v>12.70883948022005</c:v>
                </c:pt>
                <c:pt idx="1">
                  <c:v>12.727376547957849</c:v>
                </c:pt>
                <c:pt idx="2">
                  <c:v>12.727376547957849</c:v>
                </c:pt>
                <c:pt idx="3">
                  <c:v>11.993437566800011</c:v>
                </c:pt>
                <c:pt idx="4">
                  <c:v>11.993437566800011</c:v>
                </c:pt>
                <c:pt idx="5">
                  <c:v>11.993437566800011</c:v>
                </c:pt>
                <c:pt idx="6">
                  <c:v>12.87969414413922</c:v>
                </c:pt>
                <c:pt idx="7">
                  <c:v>12.87969414413922</c:v>
                </c:pt>
                <c:pt idx="8">
                  <c:v>12.87969414413922</c:v>
                </c:pt>
              </c:numCache>
            </c:numRef>
          </c:yVal>
          <c:smooth val="0"/>
          <c:extLst>
            <c:ext xmlns:c16="http://schemas.microsoft.com/office/drawing/2014/chart" uri="{C3380CC4-5D6E-409C-BE32-E72D297353CC}">
              <c16:uniqueId val="{00000010-6FC7-4649-9CAF-19DD8F1B7A22}"/>
            </c:ext>
          </c:extLst>
        </c:ser>
        <c:ser>
          <c:idx val="2"/>
          <c:order val="2"/>
          <c:tx>
            <c:strRef>
              <c:f>GDP!$N$170</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GDP!$N$171:$N$179</c:f>
              <c:numCache>
                <c:formatCode>General</c:formatCode>
                <c:ptCount val="9"/>
                <c:pt idx="0">
                  <c:v>8.2379555491510761</c:v>
                </c:pt>
                <c:pt idx="1">
                  <c:v>8.2492255403430494</c:v>
                </c:pt>
                <c:pt idx="2">
                  <c:v>8.2492255403430494</c:v>
                </c:pt>
                <c:pt idx="3">
                  <c:v>8.218321983693162</c:v>
                </c:pt>
                <c:pt idx="4">
                  <c:v>8.218321983693162</c:v>
                </c:pt>
                <c:pt idx="5">
                  <c:v>8.218321983693162</c:v>
                </c:pt>
                <c:pt idx="6">
                  <c:v>8.3415468785868114</c:v>
                </c:pt>
                <c:pt idx="7">
                  <c:v>8.3415468785868114</c:v>
                </c:pt>
                <c:pt idx="8">
                  <c:v>8.3415468785868114</c:v>
                </c:pt>
              </c:numCache>
            </c:numRef>
          </c:yVal>
          <c:smooth val="0"/>
          <c:extLst>
            <c:ext xmlns:c16="http://schemas.microsoft.com/office/drawing/2014/chart" uri="{C3380CC4-5D6E-409C-BE32-E72D297353CC}">
              <c16:uniqueId val="{00000011-6FC7-4649-9CAF-19DD8F1B7A22}"/>
            </c:ext>
          </c:extLst>
        </c:ser>
        <c:ser>
          <c:idx val="3"/>
          <c:order val="3"/>
          <c:tx>
            <c:strRef>
              <c:f>GDP!$O$170</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GDP!$O$171:$O$179</c:f>
              <c:numCache>
                <c:formatCode>General</c:formatCode>
                <c:ptCount val="9"/>
                <c:pt idx="0">
                  <c:v>6.1868453798750567</c:v>
                </c:pt>
                <c:pt idx="1">
                  <c:v>6.1964228713175915</c:v>
                </c:pt>
                <c:pt idx="2">
                  <c:v>6.1964228713175915</c:v>
                </c:pt>
                <c:pt idx="3">
                  <c:v>6.1738030964668518</c:v>
                </c:pt>
                <c:pt idx="4">
                  <c:v>6.1738030964668518</c:v>
                </c:pt>
                <c:pt idx="5">
                  <c:v>6.1738030964668518</c:v>
                </c:pt>
                <c:pt idx="6">
                  <c:v>6.2669652714771384</c:v>
                </c:pt>
                <c:pt idx="7">
                  <c:v>6.2669652714771384</c:v>
                </c:pt>
                <c:pt idx="8">
                  <c:v>6.2669652714771384</c:v>
                </c:pt>
              </c:numCache>
            </c:numRef>
          </c:yVal>
          <c:smooth val="0"/>
          <c:extLst>
            <c:ext xmlns:c16="http://schemas.microsoft.com/office/drawing/2014/chart" uri="{C3380CC4-5D6E-409C-BE32-E72D297353CC}">
              <c16:uniqueId val="{00000012-6FC7-4649-9CAF-19DD8F1B7A22}"/>
            </c:ext>
          </c:extLst>
        </c:ser>
        <c:ser>
          <c:idx val="4"/>
          <c:order val="4"/>
          <c:tx>
            <c:strRef>
              <c:f>GDP!$P$170</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GDP!$P$171:$P$179</c:f>
              <c:numCache>
                <c:formatCode>General</c:formatCode>
                <c:ptCount val="9"/>
                <c:pt idx="0">
                  <c:v>4.5714285472099556</c:v>
                </c:pt>
                <c:pt idx="1">
                  <c:v>4.5769896546419506</c:v>
                </c:pt>
                <c:pt idx="2">
                  <c:v>4.5769896546419506</c:v>
                </c:pt>
                <c:pt idx="3">
                  <c:v>4.5558964179924883</c:v>
                </c:pt>
                <c:pt idx="4">
                  <c:v>4.5558964179924883</c:v>
                </c:pt>
                <c:pt idx="5">
                  <c:v>4.5558964179924883</c:v>
                </c:pt>
                <c:pt idx="6">
                  <c:v>4.6245881658486461</c:v>
                </c:pt>
                <c:pt idx="7">
                  <c:v>4.6245881658486461</c:v>
                </c:pt>
                <c:pt idx="8">
                  <c:v>4.6245881658486461</c:v>
                </c:pt>
              </c:numCache>
            </c:numRef>
          </c:yVal>
          <c:smooth val="0"/>
          <c:extLst>
            <c:ext xmlns:c16="http://schemas.microsoft.com/office/drawing/2014/chart" uri="{C3380CC4-5D6E-409C-BE32-E72D297353CC}">
              <c16:uniqueId val="{00000013-6FC7-4649-9CAF-19DD8F1B7A22}"/>
            </c:ext>
          </c:extLst>
        </c:ser>
        <c:ser>
          <c:idx val="5"/>
          <c:order val="5"/>
          <c:tx>
            <c:strRef>
              <c:f>GDP!$Q$170</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GDP!$Q$171:$Q$179</c:f>
              <c:numCache>
                <c:formatCode>General</c:formatCode>
                <c:ptCount val="9"/>
                <c:pt idx="0">
                  <c:v>32.857980554872725</c:v>
                </c:pt>
                <c:pt idx="1">
                  <c:v>32.905666487193294</c:v>
                </c:pt>
                <c:pt idx="2">
                  <c:v>32.905666487193294</c:v>
                </c:pt>
                <c:pt idx="3">
                  <c:v>32.784745778239227</c:v>
                </c:pt>
                <c:pt idx="4">
                  <c:v>32.784745778239227</c:v>
                </c:pt>
                <c:pt idx="5">
                  <c:v>32.784745778239227</c:v>
                </c:pt>
                <c:pt idx="6">
                  <c:v>33.288390704080626</c:v>
                </c:pt>
                <c:pt idx="7">
                  <c:v>33.288390704080626</c:v>
                </c:pt>
                <c:pt idx="8">
                  <c:v>33.288390704080626</c:v>
                </c:pt>
              </c:numCache>
            </c:numRef>
          </c:yVal>
          <c:smooth val="0"/>
          <c:extLst>
            <c:ext xmlns:c16="http://schemas.microsoft.com/office/drawing/2014/chart" uri="{C3380CC4-5D6E-409C-BE32-E72D297353CC}">
              <c16:uniqueId val="{00000014-6FC7-4649-9CAF-19DD8F1B7A22}"/>
            </c:ext>
          </c:extLst>
        </c:ser>
        <c:ser>
          <c:idx val="6"/>
          <c:order val="6"/>
          <c:tx>
            <c:strRef>
              <c:f>GDP!$R$170</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GDP!$R$171:$R$179</c:f>
              <c:numCache>
                <c:formatCode>General</c:formatCode>
                <c:ptCount val="9"/>
                <c:pt idx="0">
                  <c:v>12.916631686911412</c:v>
                </c:pt>
                <c:pt idx="1">
                  <c:v>12.932656814860396</c:v>
                </c:pt>
                <c:pt idx="2">
                  <c:v>12.932656814860396</c:v>
                </c:pt>
                <c:pt idx="3">
                  <c:v>12.186620453782025</c:v>
                </c:pt>
                <c:pt idx="4">
                  <c:v>12.186620453782025</c:v>
                </c:pt>
                <c:pt idx="5">
                  <c:v>12.186620453782025</c:v>
                </c:pt>
                <c:pt idx="6">
                  <c:v>13.087152304850187</c:v>
                </c:pt>
                <c:pt idx="7">
                  <c:v>13.087152304850187</c:v>
                </c:pt>
                <c:pt idx="8">
                  <c:v>13.087152304850187</c:v>
                </c:pt>
              </c:numCache>
            </c:numRef>
          </c:yVal>
          <c:smooth val="0"/>
          <c:extLst>
            <c:ext xmlns:c16="http://schemas.microsoft.com/office/drawing/2014/chart" uri="{C3380CC4-5D6E-409C-BE32-E72D297353CC}">
              <c16:uniqueId val="{00000015-6FC7-4649-9CAF-19DD8F1B7A22}"/>
            </c:ext>
          </c:extLst>
        </c:ser>
        <c:ser>
          <c:idx val="7"/>
          <c:order val="7"/>
          <c:tx>
            <c:strRef>
              <c:f>GDP!$S$170</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GDP!$S$171:$S$179</c:f>
              <c:numCache>
                <c:formatCode>General</c:formatCode>
                <c:ptCount val="9"/>
                <c:pt idx="0">
                  <c:v>8.3653120629296538</c:v>
                </c:pt>
                <c:pt idx="1">
                  <c:v>8.3784760787631729</c:v>
                </c:pt>
                <c:pt idx="2">
                  <c:v>8.3784760787631729</c:v>
                </c:pt>
                <c:pt idx="3">
                  <c:v>8.3471105750145043</c:v>
                </c:pt>
                <c:pt idx="4">
                  <c:v>8.3471105750145043</c:v>
                </c:pt>
                <c:pt idx="5">
                  <c:v>8.3471105750145043</c:v>
                </c:pt>
                <c:pt idx="6">
                  <c:v>8.4798523190607895</c:v>
                </c:pt>
                <c:pt idx="7">
                  <c:v>8.4798523190607895</c:v>
                </c:pt>
                <c:pt idx="8">
                  <c:v>8.4798523190607895</c:v>
                </c:pt>
              </c:numCache>
            </c:numRef>
          </c:yVal>
          <c:smooth val="0"/>
          <c:extLst>
            <c:ext xmlns:c16="http://schemas.microsoft.com/office/drawing/2014/chart" uri="{C3380CC4-5D6E-409C-BE32-E72D297353CC}">
              <c16:uniqueId val="{00000016-6FC7-4649-9CAF-19DD8F1B7A22}"/>
            </c:ext>
          </c:extLst>
        </c:ser>
        <c:ser>
          <c:idx val="8"/>
          <c:order val="8"/>
          <c:tx>
            <c:strRef>
              <c:f>GDP!$T$170</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GDP!$T$171:$T$179</c:f>
              <c:numCache>
                <c:formatCode>General</c:formatCode>
                <c:ptCount val="9"/>
                <c:pt idx="0">
                  <c:v>6.2873899960160387</c:v>
                </c:pt>
                <c:pt idx="1">
                  <c:v>6.2952615183447422</c:v>
                </c:pt>
                <c:pt idx="2">
                  <c:v>6.2952615183447422</c:v>
                </c:pt>
                <c:pt idx="3">
                  <c:v>6.2703945399578584</c:v>
                </c:pt>
                <c:pt idx="4">
                  <c:v>6.2703945399578584</c:v>
                </c:pt>
                <c:pt idx="5">
                  <c:v>6.2703945399578584</c:v>
                </c:pt>
                <c:pt idx="6">
                  <c:v>6.362050261802997</c:v>
                </c:pt>
                <c:pt idx="7">
                  <c:v>6.362050261802997</c:v>
                </c:pt>
                <c:pt idx="8">
                  <c:v>6.362050261802997</c:v>
                </c:pt>
              </c:numCache>
            </c:numRef>
          </c:yVal>
          <c:smooth val="0"/>
          <c:extLst>
            <c:ext xmlns:c16="http://schemas.microsoft.com/office/drawing/2014/chart" uri="{C3380CC4-5D6E-409C-BE32-E72D297353CC}">
              <c16:uniqueId val="{00000017-6FC7-4649-9CAF-19DD8F1B7A22}"/>
            </c:ext>
          </c:extLst>
        </c:ser>
        <c:ser>
          <c:idx val="9"/>
          <c:order val="9"/>
          <c:tx>
            <c:strRef>
              <c:f>GDP!$U$170</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GDP!$U$171:$U$179</c:f>
              <c:numCache>
                <c:formatCode>General</c:formatCode>
                <c:ptCount val="9"/>
                <c:pt idx="0">
                  <c:v>4.6384582913039427</c:v>
                </c:pt>
                <c:pt idx="1">
                  <c:v>4.6454164102761331</c:v>
                </c:pt>
                <c:pt idx="2">
                  <c:v>4.6454164102761331</c:v>
                </c:pt>
                <c:pt idx="3">
                  <c:v>4.6283400006107431</c:v>
                </c:pt>
                <c:pt idx="4">
                  <c:v>4.6283400006107431</c:v>
                </c:pt>
                <c:pt idx="5">
                  <c:v>4.6283400006107431</c:v>
                </c:pt>
                <c:pt idx="6">
                  <c:v>4.7023849761152601</c:v>
                </c:pt>
                <c:pt idx="7">
                  <c:v>4.7023849761152601</c:v>
                </c:pt>
                <c:pt idx="8">
                  <c:v>4.7023849761152601</c:v>
                </c:pt>
              </c:numCache>
            </c:numRef>
          </c:yVal>
          <c:smooth val="0"/>
          <c:extLst>
            <c:ext xmlns:c16="http://schemas.microsoft.com/office/drawing/2014/chart" uri="{C3380CC4-5D6E-409C-BE32-E72D297353CC}">
              <c16:uniqueId val="{00000018-6FC7-4649-9CAF-19DD8F1B7A22}"/>
            </c:ext>
          </c:extLst>
        </c:ser>
        <c:ser>
          <c:idx val="10"/>
          <c:order val="10"/>
          <c:tx>
            <c:strRef>
              <c:f>GDP!$V$170</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GDP!$V$171:$V$179</c:f>
              <c:numCache>
                <c:formatCode>General</c:formatCode>
                <c:ptCount val="9"/>
                <c:pt idx="0">
                  <c:v>33.327188763530636</c:v>
                </c:pt>
                <c:pt idx="1">
                  <c:v>33.377050803784321</c:v>
                </c:pt>
                <c:pt idx="2">
                  <c:v>33.377050803784321</c:v>
                </c:pt>
                <c:pt idx="3">
                  <c:v>33.259653708736678</c:v>
                </c:pt>
                <c:pt idx="4">
                  <c:v>33.259653708736678</c:v>
                </c:pt>
                <c:pt idx="5">
                  <c:v>33.259653708736678</c:v>
                </c:pt>
                <c:pt idx="6">
                  <c:v>33.772459745739553</c:v>
                </c:pt>
                <c:pt idx="7">
                  <c:v>33.772459745739553</c:v>
                </c:pt>
                <c:pt idx="8">
                  <c:v>33.772459745739553</c:v>
                </c:pt>
              </c:numCache>
            </c:numRef>
          </c:yVal>
          <c:smooth val="0"/>
          <c:extLst>
            <c:ext xmlns:c16="http://schemas.microsoft.com/office/drawing/2014/chart" uri="{C3380CC4-5D6E-409C-BE32-E72D297353CC}">
              <c16:uniqueId val="{00000019-6FC7-4649-9CAF-19DD8F1B7A22}"/>
            </c:ext>
          </c:extLst>
        </c:ser>
        <c:ser>
          <c:idx val="11"/>
          <c:order val="11"/>
          <c:tx>
            <c:strRef>
              <c:f>GDP!$W$170</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GDP!$W$171:$W$179</c:f>
              <c:numCache>
                <c:formatCode>General</c:formatCode>
                <c:ptCount val="9"/>
                <c:pt idx="0">
                  <c:v>13.097611995965178</c:v>
                </c:pt>
                <c:pt idx="1">
                  <c:v>13.115128163218214</c:v>
                </c:pt>
                <c:pt idx="2">
                  <c:v>13.115128163218214</c:v>
                </c:pt>
                <c:pt idx="3">
                  <c:v>12.355655479891288</c:v>
                </c:pt>
                <c:pt idx="4">
                  <c:v>12.355655479891288</c:v>
                </c:pt>
                <c:pt idx="5">
                  <c:v>12.355655479891288</c:v>
                </c:pt>
                <c:pt idx="6">
                  <c:v>13.268678195472285</c:v>
                </c:pt>
                <c:pt idx="7">
                  <c:v>13.268678195472285</c:v>
                </c:pt>
                <c:pt idx="8">
                  <c:v>13.268678195472285</c:v>
                </c:pt>
              </c:numCache>
            </c:numRef>
          </c:yVal>
          <c:smooth val="0"/>
          <c:extLst>
            <c:ext xmlns:c16="http://schemas.microsoft.com/office/drawing/2014/chart" uri="{C3380CC4-5D6E-409C-BE32-E72D297353CC}">
              <c16:uniqueId val="{0000001A-6FC7-4649-9CAF-19DD8F1B7A22}"/>
            </c:ext>
          </c:extLst>
        </c:ser>
        <c:ser>
          <c:idx val="12"/>
          <c:order val="12"/>
          <c:tx>
            <c:strRef>
              <c:f>GDP!$X$170</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GDP!$X$171:$X$179</c:f>
              <c:numCache>
                <c:formatCode>General</c:formatCode>
                <c:ptCount val="9"/>
                <c:pt idx="0">
                  <c:v>8.4859656022988315</c:v>
                </c:pt>
                <c:pt idx="1">
                  <c:v>8.5001236443350514</c:v>
                </c:pt>
                <c:pt idx="2">
                  <c:v>8.5001236443350514</c:v>
                </c:pt>
                <c:pt idx="3">
                  <c:v>8.4678498793782637</c:v>
                </c:pt>
                <c:pt idx="4">
                  <c:v>8.4678498793782637</c:v>
                </c:pt>
                <c:pt idx="5">
                  <c:v>8.4678498793782637</c:v>
                </c:pt>
                <c:pt idx="6">
                  <c:v>8.6008695794755194</c:v>
                </c:pt>
                <c:pt idx="7">
                  <c:v>8.6008695794755194</c:v>
                </c:pt>
                <c:pt idx="8">
                  <c:v>8.6008695794755194</c:v>
                </c:pt>
              </c:numCache>
            </c:numRef>
          </c:yVal>
          <c:smooth val="0"/>
          <c:extLst>
            <c:ext xmlns:c16="http://schemas.microsoft.com/office/drawing/2014/chart" uri="{C3380CC4-5D6E-409C-BE32-E72D297353CC}">
              <c16:uniqueId val="{0000001B-6FC7-4649-9CAF-19DD8F1B7A22}"/>
            </c:ext>
          </c:extLst>
        </c:ser>
        <c:ser>
          <c:idx val="13"/>
          <c:order val="13"/>
          <c:tx>
            <c:strRef>
              <c:f>GDP!$Y$170</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GDP!$Y$171:$Y$179</c:f>
              <c:numCache>
                <c:formatCode>General</c:formatCode>
                <c:ptCount val="9"/>
                <c:pt idx="0">
                  <c:v>6.3745286633382205</c:v>
                </c:pt>
                <c:pt idx="1">
                  <c:v>6.3864971925236524</c:v>
                </c:pt>
                <c:pt idx="2">
                  <c:v>6.3864971925236524</c:v>
                </c:pt>
                <c:pt idx="3">
                  <c:v>6.3589366964912815</c:v>
                </c:pt>
                <c:pt idx="4">
                  <c:v>6.3589366964912815</c:v>
                </c:pt>
                <c:pt idx="5">
                  <c:v>6.3589366964912815</c:v>
                </c:pt>
                <c:pt idx="6">
                  <c:v>6.4571352521288583</c:v>
                </c:pt>
                <c:pt idx="7">
                  <c:v>6.4571352521288583</c:v>
                </c:pt>
                <c:pt idx="8">
                  <c:v>6.4571352521288583</c:v>
                </c:pt>
              </c:numCache>
            </c:numRef>
          </c:yVal>
          <c:smooth val="0"/>
          <c:extLst>
            <c:ext xmlns:c16="http://schemas.microsoft.com/office/drawing/2014/chart" uri="{C3380CC4-5D6E-409C-BE32-E72D297353CC}">
              <c16:uniqueId val="{0000001C-6FC7-4649-9CAF-19DD8F1B7A22}"/>
            </c:ext>
          </c:extLst>
        </c:ser>
        <c:ser>
          <c:idx val="14"/>
          <c:order val="14"/>
          <c:tx>
            <c:strRef>
              <c:f>GDP!$Z$170</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GDP!$Z$171:$Z$179</c:f>
              <c:numCache>
                <c:formatCode>General</c:formatCode>
                <c:ptCount val="9"/>
                <c:pt idx="0">
                  <c:v>4.7054880353979298</c:v>
                </c:pt>
                <c:pt idx="1">
                  <c:v>4.7138431659103146</c:v>
                </c:pt>
                <c:pt idx="2">
                  <c:v>4.7138431659103146</c:v>
                </c:pt>
                <c:pt idx="3">
                  <c:v>4.7007835832289979</c:v>
                </c:pt>
                <c:pt idx="4">
                  <c:v>4.7007835832289979</c:v>
                </c:pt>
                <c:pt idx="5">
                  <c:v>4.7007835832289979</c:v>
                </c:pt>
                <c:pt idx="6">
                  <c:v>4.7715376963522473</c:v>
                </c:pt>
                <c:pt idx="7">
                  <c:v>4.7715376963522473</c:v>
                </c:pt>
                <c:pt idx="8">
                  <c:v>4.7715376963522473</c:v>
                </c:pt>
              </c:numCache>
            </c:numRef>
          </c:yVal>
          <c:smooth val="0"/>
          <c:extLst>
            <c:ext xmlns:c16="http://schemas.microsoft.com/office/drawing/2014/chart" uri="{C3380CC4-5D6E-409C-BE32-E72D297353CC}">
              <c16:uniqueId val="{0000001D-6FC7-4649-9CAF-19DD8F1B7A22}"/>
            </c:ext>
          </c:extLst>
        </c:ser>
        <c:dLbls>
          <c:showLegendKey val="0"/>
          <c:showVal val="0"/>
          <c:showCatName val="0"/>
          <c:showSerName val="0"/>
          <c:showPercent val="0"/>
          <c:showBubbleSize val="0"/>
        </c:dLbls>
        <c:axId val="1407751632"/>
        <c:axId val="1407747056"/>
      </c:scatterChart>
      <c:valAx>
        <c:axId val="1407751632"/>
        <c:scaling>
          <c:orientation val="minMax"/>
          <c:max val="2024"/>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7174217128184408"/>
          <c:y val="0.12164509760219026"/>
          <c:w val="0.22720725940669428"/>
          <c:h val="0.77069973982042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ACI FOM</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1739526129581759"/>
          <c:y val="3.3264026003563006E-2"/>
          <c:w val="0.70364444232670609"/>
          <c:h val="0.89739003930453665"/>
        </c:manualLayout>
      </c:layout>
      <c:scatterChart>
        <c:scatterStyle val="lineMarker"/>
        <c:varyColors val="0"/>
        <c:ser>
          <c:idx val="0"/>
          <c:order val="0"/>
          <c:tx>
            <c:strRef>
              <c:f>GDP!$AG$170</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GDP!$AG$171:$AG$179</c:f>
              <c:numCache>
                <c:formatCode>General</c:formatCode>
                <c:ptCount val="9"/>
                <c:pt idx="0">
                  <c:v>0.26141600196655168</c:v>
                </c:pt>
                <c:pt idx="1">
                  <c:v>0.25850107684024309</c:v>
                </c:pt>
                <c:pt idx="2">
                  <c:v>0.25850107684024309</c:v>
                </c:pt>
                <c:pt idx="3">
                  <c:v>0.25757718264268481</c:v>
                </c:pt>
                <c:pt idx="4">
                  <c:v>0.25757718264268481</c:v>
                </c:pt>
                <c:pt idx="5">
                  <c:v>0.25757718264268481</c:v>
                </c:pt>
                <c:pt idx="6">
                  <c:v>0.27661088094795644</c:v>
                </c:pt>
                <c:pt idx="7">
                  <c:v>0.27661088094795644</c:v>
                </c:pt>
                <c:pt idx="8">
                  <c:v>0.27661088094795644</c:v>
                </c:pt>
              </c:numCache>
            </c:numRef>
          </c:yVal>
          <c:smooth val="0"/>
          <c:extLst>
            <c:ext xmlns:c16="http://schemas.microsoft.com/office/drawing/2014/chart" uri="{C3380CC4-5D6E-409C-BE32-E72D297353CC}">
              <c16:uniqueId val="{00000000-8226-4888-BF78-0112D6DE88FF}"/>
            </c:ext>
          </c:extLst>
        </c:ser>
        <c:ser>
          <c:idx val="1"/>
          <c:order val="1"/>
          <c:tx>
            <c:strRef>
              <c:f>GDP!$AH$170</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GDP!$AH$171:$AH$179</c:f>
              <c:numCache>
                <c:formatCode>General</c:formatCode>
                <c:ptCount val="9"/>
                <c:pt idx="0">
                  <c:v>0.10054461614098141</c:v>
                </c:pt>
                <c:pt idx="1">
                  <c:v>9.8838647027151769E-2</c:v>
                </c:pt>
                <c:pt idx="2">
                  <c:v>9.8838647027151769E-2</c:v>
                </c:pt>
                <c:pt idx="3">
                  <c:v>0.10464073044859072</c:v>
                </c:pt>
                <c:pt idx="4">
                  <c:v>0.10464073044859072</c:v>
                </c:pt>
                <c:pt idx="5">
                  <c:v>0.10464073044859072</c:v>
                </c:pt>
                <c:pt idx="6">
                  <c:v>0.1123731703851073</c:v>
                </c:pt>
                <c:pt idx="7">
                  <c:v>0.1123731703851073</c:v>
                </c:pt>
                <c:pt idx="8">
                  <c:v>0.1123731703851073</c:v>
                </c:pt>
              </c:numCache>
            </c:numRef>
          </c:yVal>
          <c:smooth val="0"/>
          <c:extLst>
            <c:ext xmlns:c16="http://schemas.microsoft.com/office/drawing/2014/chart" uri="{C3380CC4-5D6E-409C-BE32-E72D297353CC}">
              <c16:uniqueId val="{00000010-8226-4888-BF78-0112D6DE88FF}"/>
            </c:ext>
          </c:extLst>
        </c:ser>
        <c:ser>
          <c:idx val="2"/>
          <c:order val="2"/>
          <c:tx>
            <c:strRef>
              <c:f>GDP!$AI$170</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GDP!$AI$171:$AI$179</c:f>
              <c:numCache>
                <c:formatCode>General</c:formatCode>
                <c:ptCount val="9"/>
                <c:pt idx="0">
                  <c:v>6.7029744093987612E-2</c:v>
                </c:pt>
                <c:pt idx="1">
                  <c:v>6.842675563418199E-2</c:v>
                </c:pt>
                <c:pt idx="2">
                  <c:v>6.842675563418199E-2</c:v>
                </c:pt>
                <c:pt idx="3">
                  <c:v>6.4394295660671202E-2</c:v>
                </c:pt>
                <c:pt idx="4">
                  <c:v>6.4394295660671202E-2</c:v>
                </c:pt>
                <c:pt idx="5">
                  <c:v>6.4394295660671202E-2</c:v>
                </c:pt>
                <c:pt idx="6">
                  <c:v>6.915272023698911E-2</c:v>
                </c:pt>
                <c:pt idx="7">
                  <c:v>6.915272023698911E-2</c:v>
                </c:pt>
                <c:pt idx="8">
                  <c:v>6.915272023698911E-2</c:v>
                </c:pt>
              </c:numCache>
            </c:numRef>
          </c:yVal>
          <c:smooth val="0"/>
          <c:extLst>
            <c:ext xmlns:c16="http://schemas.microsoft.com/office/drawing/2014/chart" uri="{C3380CC4-5D6E-409C-BE32-E72D297353CC}">
              <c16:uniqueId val="{00000011-8226-4888-BF78-0112D6DE88FF}"/>
            </c:ext>
          </c:extLst>
        </c:ser>
        <c:ser>
          <c:idx val="3"/>
          <c:order val="3"/>
          <c:tx>
            <c:strRef>
              <c:f>GDP!$AJ$170</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GDP!$AJ$171:$AJ$179</c:f>
              <c:numCache>
                <c:formatCode>General</c:formatCode>
                <c:ptCount val="9"/>
                <c:pt idx="0">
                  <c:v>5.3623795275190088E-2</c:v>
                </c:pt>
                <c:pt idx="1">
                  <c:v>5.3220809937697108E-2</c:v>
                </c:pt>
                <c:pt idx="2">
                  <c:v>5.3220809937697108E-2</c:v>
                </c:pt>
                <c:pt idx="3">
                  <c:v>4.8295721745503402E-2</c:v>
                </c:pt>
                <c:pt idx="4">
                  <c:v>4.8295721745503402E-2</c:v>
                </c:pt>
                <c:pt idx="5">
                  <c:v>4.8295721745503402E-2</c:v>
                </c:pt>
                <c:pt idx="6">
                  <c:v>5.1864540177741822E-2</c:v>
                </c:pt>
                <c:pt idx="7">
                  <c:v>5.1864540177741822E-2</c:v>
                </c:pt>
                <c:pt idx="8">
                  <c:v>5.1864540177741822E-2</c:v>
                </c:pt>
              </c:numCache>
            </c:numRef>
          </c:yVal>
          <c:smooth val="0"/>
          <c:extLst>
            <c:ext xmlns:c16="http://schemas.microsoft.com/office/drawing/2014/chart" uri="{C3380CC4-5D6E-409C-BE32-E72D297353CC}">
              <c16:uniqueId val="{00000012-8226-4888-BF78-0112D6DE88FF}"/>
            </c:ext>
          </c:extLst>
        </c:ser>
        <c:ser>
          <c:idx val="4"/>
          <c:order val="4"/>
          <c:tx>
            <c:strRef>
              <c:f>GDP!$AK$170</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GDP!$AK$171:$AK$179</c:f>
              <c:numCache>
                <c:formatCode>General</c:formatCode>
                <c:ptCount val="9"/>
                <c:pt idx="0">
                  <c:v>4.0217846456392557E-2</c:v>
                </c:pt>
                <c:pt idx="1">
                  <c:v>3.8014864241212219E-2</c:v>
                </c:pt>
                <c:pt idx="2">
                  <c:v>3.8014864241212219E-2</c:v>
                </c:pt>
                <c:pt idx="3">
                  <c:v>4.0246434787919505E-2</c:v>
                </c:pt>
                <c:pt idx="4">
                  <c:v>4.0246434787919505E-2</c:v>
                </c:pt>
                <c:pt idx="5">
                  <c:v>4.0246434787919505E-2</c:v>
                </c:pt>
                <c:pt idx="6">
                  <c:v>4.3220450148118192E-2</c:v>
                </c:pt>
                <c:pt idx="7">
                  <c:v>4.3220450148118192E-2</c:v>
                </c:pt>
                <c:pt idx="8">
                  <c:v>4.3220450148118192E-2</c:v>
                </c:pt>
              </c:numCache>
            </c:numRef>
          </c:yVal>
          <c:smooth val="0"/>
          <c:extLst>
            <c:ext xmlns:c16="http://schemas.microsoft.com/office/drawing/2014/chart" uri="{C3380CC4-5D6E-409C-BE32-E72D297353CC}">
              <c16:uniqueId val="{00000013-8226-4888-BF78-0112D6DE88FF}"/>
            </c:ext>
          </c:extLst>
        </c:ser>
        <c:ser>
          <c:idx val="5"/>
          <c:order val="5"/>
          <c:tx>
            <c:strRef>
              <c:f>GDP!$AL$170</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GDP!$AL$171:$AL$179</c:f>
              <c:numCache>
                <c:formatCode>General</c:formatCode>
                <c:ptCount val="9"/>
                <c:pt idx="0">
                  <c:v>0.26811897637595045</c:v>
                </c:pt>
                <c:pt idx="1">
                  <c:v>0.2661040496884855</c:v>
                </c:pt>
                <c:pt idx="2">
                  <c:v>0.2661040496884855</c:v>
                </c:pt>
                <c:pt idx="3">
                  <c:v>0.26562646960026876</c:v>
                </c:pt>
                <c:pt idx="4">
                  <c:v>0.26562646960026876</c:v>
                </c:pt>
                <c:pt idx="5">
                  <c:v>0.26562646960026876</c:v>
                </c:pt>
                <c:pt idx="6">
                  <c:v>0.27661088094795644</c:v>
                </c:pt>
                <c:pt idx="7">
                  <c:v>0.27661088094795644</c:v>
                </c:pt>
                <c:pt idx="8">
                  <c:v>0.27661088094795644</c:v>
                </c:pt>
              </c:numCache>
            </c:numRef>
          </c:yVal>
          <c:smooth val="0"/>
          <c:extLst>
            <c:ext xmlns:c16="http://schemas.microsoft.com/office/drawing/2014/chart" uri="{C3380CC4-5D6E-409C-BE32-E72D297353CC}">
              <c16:uniqueId val="{00000014-8226-4888-BF78-0112D6DE88FF}"/>
            </c:ext>
          </c:extLst>
        </c:ser>
        <c:ser>
          <c:idx val="6"/>
          <c:order val="6"/>
          <c:tx>
            <c:strRef>
              <c:f>GDP!$AM$170</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GDP!$AM$171:$AM$179</c:f>
              <c:numCache>
                <c:formatCode>General</c:formatCode>
                <c:ptCount val="9"/>
                <c:pt idx="0">
                  <c:v>0.10724759055038018</c:v>
                </c:pt>
                <c:pt idx="1">
                  <c:v>0.10644161987539422</c:v>
                </c:pt>
                <c:pt idx="2">
                  <c:v>0.10644161987539422</c:v>
                </c:pt>
                <c:pt idx="3">
                  <c:v>0.10464073044859072</c:v>
                </c:pt>
                <c:pt idx="4">
                  <c:v>0.10464073044859072</c:v>
                </c:pt>
                <c:pt idx="5">
                  <c:v>0.10464073044859072</c:v>
                </c:pt>
                <c:pt idx="6">
                  <c:v>0.1123731703851073</c:v>
                </c:pt>
                <c:pt idx="7">
                  <c:v>0.1123731703851073</c:v>
                </c:pt>
                <c:pt idx="8">
                  <c:v>0.1123731703851073</c:v>
                </c:pt>
              </c:numCache>
            </c:numRef>
          </c:yVal>
          <c:smooth val="0"/>
          <c:extLst>
            <c:ext xmlns:c16="http://schemas.microsoft.com/office/drawing/2014/chart" uri="{C3380CC4-5D6E-409C-BE32-E72D297353CC}">
              <c16:uniqueId val="{00000015-8226-4888-BF78-0112D6DE88FF}"/>
            </c:ext>
          </c:extLst>
        </c:ser>
        <c:ser>
          <c:idx val="7"/>
          <c:order val="7"/>
          <c:tx>
            <c:strRef>
              <c:f>GDP!$AN$170</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GDP!$AN$171:$AN$179</c:f>
              <c:numCache>
                <c:formatCode>General</c:formatCode>
                <c:ptCount val="9"/>
                <c:pt idx="0">
                  <c:v>6.7029744093987612E-2</c:v>
                </c:pt>
                <c:pt idx="1">
                  <c:v>6.842675563418199E-2</c:v>
                </c:pt>
                <c:pt idx="2">
                  <c:v>6.842675563418199E-2</c:v>
                </c:pt>
                <c:pt idx="3">
                  <c:v>6.4394295660671202E-2</c:v>
                </c:pt>
                <c:pt idx="4">
                  <c:v>6.4394295660671202E-2</c:v>
                </c:pt>
                <c:pt idx="5">
                  <c:v>6.4394295660671202E-2</c:v>
                </c:pt>
                <c:pt idx="6">
                  <c:v>6.915272023698911E-2</c:v>
                </c:pt>
                <c:pt idx="7">
                  <c:v>6.915272023698911E-2</c:v>
                </c:pt>
                <c:pt idx="8">
                  <c:v>6.915272023698911E-2</c:v>
                </c:pt>
              </c:numCache>
            </c:numRef>
          </c:yVal>
          <c:smooth val="0"/>
          <c:extLst>
            <c:ext xmlns:c16="http://schemas.microsoft.com/office/drawing/2014/chart" uri="{C3380CC4-5D6E-409C-BE32-E72D297353CC}">
              <c16:uniqueId val="{00000016-8226-4888-BF78-0112D6DE88FF}"/>
            </c:ext>
          </c:extLst>
        </c:ser>
        <c:ser>
          <c:idx val="8"/>
          <c:order val="8"/>
          <c:tx>
            <c:strRef>
              <c:f>GDP!$AO$170</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GDP!$AO$171:$AO$179</c:f>
              <c:numCache>
                <c:formatCode>General</c:formatCode>
                <c:ptCount val="9"/>
                <c:pt idx="0">
                  <c:v>5.3623795275190088E-2</c:v>
                </c:pt>
                <c:pt idx="1">
                  <c:v>5.3220809937697108E-2</c:v>
                </c:pt>
                <c:pt idx="2">
                  <c:v>5.3220809937697108E-2</c:v>
                </c:pt>
                <c:pt idx="3">
                  <c:v>4.8295721745503402E-2</c:v>
                </c:pt>
                <c:pt idx="4">
                  <c:v>4.8295721745503402E-2</c:v>
                </c:pt>
                <c:pt idx="5">
                  <c:v>4.8295721745503402E-2</c:v>
                </c:pt>
                <c:pt idx="6">
                  <c:v>5.1864540177741822E-2</c:v>
                </c:pt>
                <c:pt idx="7">
                  <c:v>5.1864540177741822E-2</c:v>
                </c:pt>
                <c:pt idx="8">
                  <c:v>5.1864540177741822E-2</c:v>
                </c:pt>
              </c:numCache>
            </c:numRef>
          </c:yVal>
          <c:smooth val="0"/>
          <c:extLst>
            <c:ext xmlns:c16="http://schemas.microsoft.com/office/drawing/2014/chart" uri="{C3380CC4-5D6E-409C-BE32-E72D297353CC}">
              <c16:uniqueId val="{00000017-8226-4888-BF78-0112D6DE88FF}"/>
            </c:ext>
          </c:extLst>
        </c:ser>
        <c:ser>
          <c:idx val="9"/>
          <c:order val="9"/>
          <c:tx>
            <c:strRef>
              <c:f>GDP!$AP$170</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GDP!$AP$171:$AP$179</c:f>
              <c:numCache>
                <c:formatCode>General</c:formatCode>
                <c:ptCount val="9"/>
                <c:pt idx="0">
                  <c:v>4.0217846456392557E-2</c:v>
                </c:pt>
                <c:pt idx="1">
                  <c:v>3.8014864241212219E-2</c:v>
                </c:pt>
                <c:pt idx="2">
                  <c:v>3.8014864241212219E-2</c:v>
                </c:pt>
                <c:pt idx="3">
                  <c:v>4.0246434787919505E-2</c:v>
                </c:pt>
                <c:pt idx="4">
                  <c:v>4.0246434787919505E-2</c:v>
                </c:pt>
                <c:pt idx="5">
                  <c:v>4.0246434787919505E-2</c:v>
                </c:pt>
                <c:pt idx="6">
                  <c:v>4.3220450148118192E-2</c:v>
                </c:pt>
                <c:pt idx="7">
                  <c:v>4.3220450148118192E-2</c:v>
                </c:pt>
                <c:pt idx="8">
                  <c:v>4.3220450148118192E-2</c:v>
                </c:pt>
              </c:numCache>
            </c:numRef>
          </c:yVal>
          <c:smooth val="0"/>
          <c:extLst>
            <c:ext xmlns:c16="http://schemas.microsoft.com/office/drawing/2014/chart" uri="{C3380CC4-5D6E-409C-BE32-E72D297353CC}">
              <c16:uniqueId val="{00000018-8226-4888-BF78-0112D6DE88FF}"/>
            </c:ext>
          </c:extLst>
        </c:ser>
        <c:ser>
          <c:idx val="10"/>
          <c:order val="10"/>
          <c:tx>
            <c:strRef>
              <c:f>GDP!$AQ$170</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GDP!$AQ$171:$AQ$179</c:f>
              <c:numCache>
                <c:formatCode>General</c:formatCode>
                <c:ptCount val="9"/>
                <c:pt idx="0">
                  <c:v>0.26811897637595045</c:v>
                </c:pt>
                <c:pt idx="1">
                  <c:v>0.2661040496884855</c:v>
                </c:pt>
                <c:pt idx="2">
                  <c:v>0.2661040496884855</c:v>
                </c:pt>
                <c:pt idx="3">
                  <c:v>0.26562646960026876</c:v>
                </c:pt>
                <c:pt idx="4">
                  <c:v>0.26562646960026876</c:v>
                </c:pt>
                <c:pt idx="5">
                  <c:v>0.26562646960026876</c:v>
                </c:pt>
                <c:pt idx="6">
                  <c:v>0.28525497097758007</c:v>
                </c:pt>
                <c:pt idx="7">
                  <c:v>0.28525497097758007</c:v>
                </c:pt>
                <c:pt idx="8">
                  <c:v>0.28525497097758007</c:v>
                </c:pt>
              </c:numCache>
            </c:numRef>
          </c:yVal>
          <c:smooth val="0"/>
          <c:extLst>
            <c:ext xmlns:c16="http://schemas.microsoft.com/office/drawing/2014/chart" uri="{C3380CC4-5D6E-409C-BE32-E72D297353CC}">
              <c16:uniqueId val="{00000019-8226-4888-BF78-0112D6DE88FF}"/>
            </c:ext>
          </c:extLst>
        </c:ser>
        <c:ser>
          <c:idx val="11"/>
          <c:order val="11"/>
          <c:tx>
            <c:strRef>
              <c:f>GDP!$AR$170</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GDP!$AR$171:$AR$179</c:f>
              <c:numCache>
                <c:formatCode>General</c:formatCode>
                <c:ptCount val="9"/>
                <c:pt idx="0">
                  <c:v>0.10724759055038018</c:v>
                </c:pt>
                <c:pt idx="1">
                  <c:v>0.10644161987539422</c:v>
                </c:pt>
                <c:pt idx="2">
                  <c:v>0.10644161987539422</c:v>
                </c:pt>
                <c:pt idx="3">
                  <c:v>0.10464073044859072</c:v>
                </c:pt>
                <c:pt idx="4">
                  <c:v>0.10464073044859072</c:v>
                </c:pt>
                <c:pt idx="5">
                  <c:v>0.10464073044859072</c:v>
                </c:pt>
                <c:pt idx="6">
                  <c:v>0.1123731703851073</c:v>
                </c:pt>
                <c:pt idx="7">
                  <c:v>0.1123731703851073</c:v>
                </c:pt>
                <c:pt idx="8">
                  <c:v>0.1123731703851073</c:v>
                </c:pt>
              </c:numCache>
            </c:numRef>
          </c:yVal>
          <c:smooth val="0"/>
          <c:extLst>
            <c:ext xmlns:c16="http://schemas.microsoft.com/office/drawing/2014/chart" uri="{C3380CC4-5D6E-409C-BE32-E72D297353CC}">
              <c16:uniqueId val="{0000001A-8226-4888-BF78-0112D6DE88FF}"/>
            </c:ext>
          </c:extLst>
        </c:ser>
        <c:ser>
          <c:idx val="12"/>
          <c:order val="12"/>
          <c:tx>
            <c:strRef>
              <c:f>GDP!$AS$170</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GDP!$AS$171:$AS$179</c:f>
              <c:numCache>
                <c:formatCode>General</c:formatCode>
                <c:ptCount val="9"/>
                <c:pt idx="0">
                  <c:v>6.7029744093987612E-2</c:v>
                </c:pt>
                <c:pt idx="1">
                  <c:v>6.842675563418199E-2</c:v>
                </c:pt>
                <c:pt idx="2">
                  <c:v>6.842675563418199E-2</c:v>
                </c:pt>
                <c:pt idx="3">
                  <c:v>6.4394295660671202E-2</c:v>
                </c:pt>
                <c:pt idx="4">
                  <c:v>6.4394295660671202E-2</c:v>
                </c:pt>
                <c:pt idx="5">
                  <c:v>6.4394295660671202E-2</c:v>
                </c:pt>
                <c:pt idx="6">
                  <c:v>6.915272023698911E-2</c:v>
                </c:pt>
                <c:pt idx="7">
                  <c:v>6.915272023698911E-2</c:v>
                </c:pt>
                <c:pt idx="8">
                  <c:v>6.915272023698911E-2</c:v>
                </c:pt>
              </c:numCache>
            </c:numRef>
          </c:yVal>
          <c:smooth val="0"/>
          <c:extLst>
            <c:ext xmlns:c16="http://schemas.microsoft.com/office/drawing/2014/chart" uri="{C3380CC4-5D6E-409C-BE32-E72D297353CC}">
              <c16:uniqueId val="{0000001B-8226-4888-BF78-0112D6DE88FF}"/>
            </c:ext>
          </c:extLst>
        </c:ser>
        <c:ser>
          <c:idx val="13"/>
          <c:order val="13"/>
          <c:tx>
            <c:strRef>
              <c:f>GDP!$AT$170</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GDP!$AT$171:$AT$179</c:f>
              <c:numCache>
                <c:formatCode>General</c:formatCode>
                <c:ptCount val="9"/>
                <c:pt idx="0">
                  <c:v>5.3623795275190088E-2</c:v>
                </c:pt>
                <c:pt idx="1">
                  <c:v>5.3220809937697108E-2</c:v>
                </c:pt>
                <c:pt idx="2">
                  <c:v>5.3220809937697108E-2</c:v>
                </c:pt>
                <c:pt idx="3">
                  <c:v>4.8295721745503402E-2</c:v>
                </c:pt>
                <c:pt idx="4">
                  <c:v>4.8295721745503402E-2</c:v>
                </c:pt>
                <c:pt idx="5">
                  <c:v>4.8295721745503402E-2</c:v>
                </c:pt>
                <c:pt idx="6">
                  <c:v>5.1864540177741822E-2</c:v>
                </c:pt>
                <c:pt idx="7">
                  <c:v>5.1864540177741822E-2</c:v>
                </c:pt>
                <c:pt idx="8">
                  <c:v>5.1864540177741822E-2</c:v>
                </c:pt>
              </c:numCache>
            </c:numRef>
          </c:yVal>
          <c:smooth val="0"/>
          <c:extLst>
            <c:ext xmlns:c16="http://schemas.microsoft.com/office/drawing/2014/chart" uri="{C3380CC4-5D6E-409C-BE32-E72D297353CC}">
              <c16:uniqueId val="{0000001C-8226-4888-BF78-0112D6DE88FF}"/>
            </c:ext>
          </c:extLst>
        </c:ser>
        <c:ser>
          <c:idx val="14"/>
          <c:order val="14"/>
          <c:tx>
            <c:strRef>
              <c:f>GDP!$AU$170</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GDP!$A$171:$A$179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GDP!$AU$171:$AU$179</c:f>
              <c:numCache>
                <c:formatCode>General</c:formatCode>
                <c:ptCount val="9"/>
                <c:pt idx="0">
                  <c:v>4.0217846456392557E-2</c:v>
                </c:pt>
                <c:pt idx="1">
                  <c:v>3.8014864241212219E-2</c:v>
                </c:pt>
                <c:pt idx="2">
                  <c:v>3.8014864241212219E-2</c:v>
                </c:pt>
                <c:pt idx="3">
                  <c:v>4.0246434787919505E-2</c:v>
                </c:pt>
                <c:pt idx="4">
                  <c:v>4.0246434787919505E-2</c:v>
                </c:pt>
                <c:pt idx="5">
                  <c:v>4.0246434787919505E-2</c:v>
                </c:pt>
                <c:pt idx="6">
                  <c:v>4.3220450148118192E-2</c:v>
                </c:pt>
                <c:pt idx="7">
                  <c:v>4.3220450148118192E-2</c:v>
                </c:pt>
                <c:pt idx="8">
                  <c:v>4.3220450148118192E-2</c:v>
                </c:pt>
              </c:numCache>
            </c:numRef>
          </c:yVal>
          <c:smooth val="0"/>
          <c:extLst>
            <c:ext xmlns:c16="http://schemas.microsoft.com/office/drawing/2014/chart" uri="{C3380CC4-5D6E-409C-BE32-E72D297353CC}">
              <c16:uniqueId val="{0000001D-8226-4888-BF78-0112D6DE88FF}"/>
            </c:ext>
          </c:extLst>
        </c:ser>
        <c:dLbls>
          <c:showLegendKey val="0"/>
          <c:showVal val="0"/>
          <c:showCatName val="0"/>
          <c:showSerName val="0"/>
          <c:showPercent val="0"/>
          <c:showBubbleSize val="0"/>
        </c:dLbls>
        <c:axId val="1407751632"/>
        <c:axId val="1407747056"/>
        <c:extLst/>
      </c:scatterChart>
      <c:valAx>
        <c:axId val="1407751632"/>
        <c:scaling>
          <c:orientation val="minMax"/>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4918382250213866"/>
          <c:y val="0.13812343486083289"/>
          <c:w val="0.25081617749786128"/>
          <c:h val="0.795111725192331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ACI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GDP!$B$190</c:f>
              <c:strCache>
                <c:ptCount val="1"/>
                <c:pt idx="0">
                  <c:v>9000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GDP!$B$191:$B$199</c:f>
              <c:numCache>
                <c:formatCode>General</c:formatCode>
                <c:ptCount val="9"/>
                <c:pt idx="0">
                  <c:v>1.2802681121951633</c:v>
                </c:pt>
                <c:pt idx="1">
                  <c:v>1.284902411352973</c:v>
                </c:pt>
                <c:pt idx="2">
                  <c:v>1.284902411352973</c:v>
                </c:pt>
                <c:pt idx="3">
                  <c:v>1.2798366262558403</c:v>
                </c:pt>
                <c:pt idx="4">
                  <c:v>1.2798366262558403</c:v>
                </c:pt>
                <c:pt idx="5">
                  <c:v>1.2798366262558403</c:v>
                </c:pt>
                <c:pt idx="6">
                  <c:v>1.3571221346509112</c:v>
                </c:pt>
                <c:pt idx="7">
                  <c:v>1.3571221346509112</c:v>
                </c:pt>
                <c:pt idx="8">
                  <c:v>1.3571221346509112</c:v>
                </c:pt>
              </c:numCache>
            </c:numRef>
          </c:yVal>
          <c:smooth val="0"/>
          <c:extLst>
            <c:ext xmlns:c16="http://schemas.microsoft.com/office/drawing/2014/chart" uri="{C3380CC4-5D6E-409C-BE32-E72D297353CC}">
              <c16:uniqueId val="{00000000-2141-4FF2-B29B-090E326A8F63}"/>
            </c:ext>
          </c:extLst>
        </c:ser>
        <c:ser>
          <c:idx val="1"/>
          <c:order val="1"/>
          <c:tx>
            <c:strRef>
              <c:f>GDP!$C$190</c:f>
              <c:strCache>
                <c:ptCount val="1"/>
                <c:pt idx="0">
                  <c:v>10000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GDP!$C$191:$C$199</c:f>
              <c:numCache>
                <c:formatCode>General</c:formatCode>
                <c:ptCount val="9"/>
                <c:pt idx="0">
                  <c:v>1.4277335492019361</c:v>
                </c:pt>
                <c:pt idx="1">
                  <c:v>1.4293588954695793</c:v>
                </c:pt>
                <c:pt idx="2">
                  <c:v>1.4293588954695793</c:v>
                </c:pt>
                <c:pt idx="3">
                  <c:v>1.4247237914923503</c:v>
                </c:pt>
                <c:pt idx="4">
                  <c:v>1.4247237914923503</c:v>
                </c:pt>
                <c:pt idx="5">
                  <c:v>1.4247237914923503</c:v>
                </c:pt>
                <c:pt idx="6">
                  <c:v>1.5127157551841366</c:v>
                </c:pt>
                <c:pt idx="7">
                  <c:v>1.5127157551841366</c:v>
                </c:pt>
                <c:pt idx="8">
                  <c:v>1.5127157551841366</c:v>
                </c:pt>
              </c:numCache>
            </c:numRef>
          </c:yVal>
          <c:smooth val="0"/>
          <c:extLst>
            <c:ext xmlns:c16="http://schemas.microsoft.com/office/drawing/2014/chart" uri="{C3380CC4-5D6E-409C-BE32-E72D297353CC}">
              <c16:uniqueId val="{00000004-2141-4FF2-B29B-090E326A8F63}"/>
            </c:ext>
          </c:extLst>
        </c:ser>
        <c:ser>
          <c:idx val="2"/>
          <c:order val="2"/>
          <c:tx>
            <c:strRef>
              <c:f>GDP!$D$190</c:f>
              <c:strCache>
                <c:ptCount val="1"/>
                <c:pt idx="0">
                  <c:v>11000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GDP!$D$191:$D$199</c:f>
              <c:numCache>
                <c:formatCode>General</c:formatCode>
                <c:ptCount val="9"/>
                <c:pt idx="0">
                  <c:v>1.5684960117993099</c:v>
                </c:pt>
                <c:pt idx="1">
                  <c:v>1.5738153795861856</c:v>
                </c:pt>
                <c:pt idx="2">
                  <c:v>1.5738153795861856</c:v>
                </c:pt>
                <c:pt idx="3">
                  <c:v>1.5696109567288605</c:v>
                </c:pt>
                <c:pt idx="4">
                  <c:v>1.5696109567288605</c:v>
                </c:pt>
                <c:pt idx="5">
                  <c:v>1.5696109567288605</c:v>
                </c:pt>
                <c:pt idx="6">
                  <c:v>1.6596652856877383</c:v>
                </c:pt>
                <c:pt idx="7">
                  <c:v>1.6596652856877383</c:v>
                </c:pt>
                <c:pt idx="8">
                  <c:v>1.6596652856877383</c:v>
                </c:pt>
              </c:numCache>
            </c:numRef>
          </c:yVal>
          <c:smooth val="0"/>
          <c:extLst>
            <c:ext xmlns:c16="http://schemas.microsoft.com/office/drawing/2014/chart" uri="{C3380CC4-5D6E-409C-BE32-E72D297353CC}">
              <c16:uniqueId val="{00000005-2141-4FF2-B29B-090E326A8F63}"/>
            </c:ext>
          </c:extLst>
        </c:ser>
        <c:dLbls>
          <c:showLegendKey val="0"/>
          <c:showVal val="0"/>
          <c:showCatName val="0"/>
          <c:showSerName val="0"/>
          <c:showPercent val="0"/>
          <c:showBubbleSize val="0"/>
        </c:dLbls>
        <c:axId val="1407751632"/>
        <c:axId val="1407747056"/>
      </c:scatterChart>
      <c:valAx>
        <c:axId val="1407751632"/>
        <c:scaling>
          <c:orientation val="minMax"/>
          <c:max val="2024"/>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ACI CAP</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5.4212158391443672E-2"/>
          <c:y val="3.6609976410235341E-2"/>
          <c:w val="0.6878607195522819"/>
          <c:h val="0.7907234401812846"/>
        </c:manualLayout>
      </c:layout>
      <c:scatterChart>
        <c:scatterStyle val="lineMarker"/>
        <c:varyColors val="0"/>
        <c:ser>
          <c:idx val="0"/>
          <c:order val="0"/>
          <c:tx>
            <c:strRef>
              <c:f>GDP!$L$190</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GDP!$L$191:$L$199</c:f>
              <c:numCache>
                <c:formatCode>General</c:formatCode>
                <c:ptCount val="9"/>
                <c:pt idx="0">
                  <c:v>28.179304417112387</c:v>
                </c:pt>
                <c:pt idx="1">
                  <c:v>28.222235212675944</c:v>
                </c:pt>
                <c:pt idx="2">
                  <c:v>28.222235212675944</c:v>
                </c:pt>
                <c:pt idx="3">
                  <c:v>28.124208629798147</c:v>
                </c:pt>
                <c:pt idx="4">
                  <c:v>28.124208629798147</c:v>
                </c:pt>
                <c:pt idx="5">
                  <c:v>28.124208629798147</c:v>
                </c:pt>
                <c:pt idx="6">
                  <c:v>28.551429367846875</c:v>
                </c:pt>
                <c:pt idx="7">
                  <c:v>28.551429367846875</c:v>
                </c:pt>
                <c:pt idx="8">
                  <c:v>28.551429367846875</c:v>
                </c:pt>
              </c:numCache>
            </c:numRef>
          </c:yVal>
          <c:smooth val="0"/>
          <c:extLst>
            <c:ext xmlns:c16="http://schemas.microsoft.com/office/drawing/2014/chart" uri="{C3380CC4-5D6E-409C-BE32-E72D297353CC}">
              <c16:uniqueId val="{00000000-FED7-448D-8047-F460CD5ABCC0}"/>
            </c:ext>
          </c:extLst>
        </c:ser>
        <c:ser>
          <c:idx val="1"/>
          <c:order val="1"/>
          <c:tx>
            <c:strRef>
              <c:f>GDP!$M$190</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GDP!$M$191:$M$199</c:f>
              <c:numCache>
                <c:formatCode>General</c:formatCode>
                <c:ptCount val="9"/>
                <c:pt idx="0">
                  <c:v>11.086719673145549</c:v>
                </c:pt>
                <c:pt idx="1">
                  <c:v>11.100340358433966</c:v>
                </c:pt>
                <c:pt idx="2">
                  <c:v>11.100340358433966</c:v>
                </c:pt>
                <c:pt idx="3">
                  <c:v>11.059720279720281</c:v>
                </c:pt>
                <c:pt idx="4">
                  <c:v>11.059720279720281</c:v>
                </c:pt>
                <c:pt idx="5">
                  <c:v>11.059720279720281</c:v>
                </c:pt>
                <c:pt idx="6">
                  <c:v>11.220028858451483</c:v>
                </c:pt>
                <c:pt idx="7">
                  <c:v>11.220028858451483</c:v>
                </c:pt>
                <c:pt idx="8">
                  <c:v>11.220028858451483</c:v>
                </c:pt>
              </c:numCache>
            </c:numRef>
          </c:yVal>
          <c:smooth val="0"/>
          <c:extLst>
            <c:ext xmlns:c16="http://schemas.microsoft.com/office/drawing/2014/chart" uri="{C3380CC4-5D6E-409C-BE32-E72D297353CC}">
              <c16:uniqueId val="{00000010-FED7-448D-8047-F460CD5ABCC0}"/>
            </c:ext>
          </c:extLst>
        </c:ser>
        <c:ser>
          <c:idx val="2"/>
          <c:order val="2"/>
          <c:tx>
            <c:strRef>
              <c:f>GDP!$N$190</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GDP!$N$191:$N$199</c:f>
              <c:numCache>
                <c:formatCode>General</c:formatCode>
                <c:ptCount val="9"/>
                <c:pt idx="0">
                  <c:v>7.1721826180566737</c:v>
                </c:pt>
                <c:pt idx="1">
                  <c:v>7.1848093415891077</c:v>
                </c:pt>
                <c:pt idx="2">
                  <c:v>7.1848093415891077</c:v>
                </c:pt>
                <c:pt idx="3">
                  <c:v>7.1638653922496722</c:v>
                </c:pt>
                <c:pt idx="4">
                  <c:v>7.1638653922496722</c:v>
                </c:pt>
                <c:pt idx="5">
                  <c:v>7.1638653922496722</c:v>
                </c:pt>
                <c:pt idx="6">
                  <c:v>7.2696797149134795</c:v>
                </c:pt>
                <c:pt idx="7">
                  <c:v>7.2696797149134795</c:v>
                </c:pt>
                <c:pt idx="8">
                  <c:v>7.2696797149134795</c:v>
                </c:pt>
              </c:numCache>
            </c:numRef>
          </c:yVal>
          <c:smooth val="0"/>
          <c:extLst>
            <c:ext xmlns:c16="http://schemas.microsoft.com/office/drawing/2014/chart" uri="{C3380CC4-5D6E-409C-BE32-E72D297353CC}">
              <c16:uniqueId val="{00000011-FED7-448D-8047-F460CD5ABCC0}"/>
            </c:ext>
          </c:extLst>
        </c:ser>
        <c:ser>
          <c:idx val="3"/>
          <c:order val="3"/>
          <c:tx>
            <c:strRef>
              <c:f>GDP!$O$190</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GDP!$O$191:$O$199</c:f>
              <c:numCache>
                <c:formatCode>General</c:formatCode>
                <c:ptCount val="9"/>
                <c:pt idx="0">
                  <c:v>5.3891914251566027</c:v>
                </c:pt>
                <c:pt idx="1">
                  <c:v>5.3981107222521345</c:v>
                </c:pt>
                <c:pt idx="2">
                  <c:v>5.3981107222521345</c:v>
                </c:pt>
                <c:pt idx="3">
                  <c:v>5.3769236876660447</c:v>
                </c:pt>
                <c:pt idx="4">
                  <c:v>5.3769236876660447</c:v>
                </c:pt>
                <c:pt idx="5">
                  <c:v>5.3769236876660447</c:v>
                </c:pt>
                <c:pt idx="6">
                  <c:v>5.4630648987221395</c:v>
                </c:pt>
                <c:pt idx="7">
                  <c:v>5.4630648987221395</c:v>
                </c:pt>
                <c:pt idx="8">
                  <c:v>5.4630648987221395</c:v>
                </c:pt>
              </c:numCache>
            </c:numRef>
          </c:yVal>
          <c:smooth val="0"/>
          <c:extLst>
            <c:ext xmlns:c16="http://schemas.microsoft.com/office/drawing/2014/chart" uri="{C3380CC4-5D6E-409C-BE32-E72D297353CC}">
              <c16:uniqueId val="{00000012-FED7-448D-8047-F460CD5ABCC0}"/>
            </c:ext>
          </c:extLst>
        </c:ser>
        <c:ser>
          <c:idx val="4"/>
          <c:order val="4"/>
          <c:tx>
            <c:strRef>
              <c:f>GDP!$P$190</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GDP!$P$191:$P$199</c:f>
              <c:numCache>
                <c:formatCode>General</c:formatCode>
                <c:ptCount val="9"/>
                <c:pt idx="0">
                  <c:v>3.9748638247734651</c:v>
                </c:pt>
                <c:pt idx="1">
                  <c:v>3.98395777247904</c:v>
                </c:pt>
                <c:pt idx="2">
                  <c:v>3.98395777247904</c:v>
                </c:pt>
                <c:pt idx="3">
                  <c:v>3.9763477570464474</c:v>
                </c:pt>
                <c:pt idx="4">
                  <c:v>3.9763477570464474</c:v>
                </c:pt>
                <c:pt idx="5">
                  <c:v>3.9763477570464474</c:v>
                </c:pt>
                <c:pt idx="6">
                  <c:v>4.028145953804616</c:v>
                </c:pt>
                <c:pt idx="7">
                  <c:v>4.028145953804616</c:v>
                </c:pt>
                <c:pt idx="8">
                  <c:v>4.028145953804616</c:v>
                </c:pt>
              </c:numCache>
            </c:numRef>
          </c:yVal>
          <c:smooth val="0"/>
          <c:extLst>
            <c:ext xmlns:c16="http://schemas.microsoft.com/office/drawing/2014/chart" uri="{C3380CC4-5D6E-409C-BE32-E72D297353CC}">
              <c16:uniqueId val="{00000013-FED7-448D-8047-F460CD5ABCC0}"/>
            </c:ext>
          </c:extLst>
        </c:ser>
        <c:ser>
          <c:idx val="5"/>
          <c:order val="5"/>
          <c:tx>
            <c:strRef>
              <c:f>GDP!$Q$190</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GDP!$Q$191:$Q$199</c:f>
              <c:numCache>
                <c:formatCode>General</c:formatCode>
                <c:ptCount val="9"/>
                <c:pt idx="0">
                  <c:v>28.635106676951505</c:v>
                </c:pt>
                <c:pt idx="1">
                  <c:v>28.678413583570496</c:v>
                </c:pt>
                <c:pt idx="2">
                  <c:v>28.678413583570496</c:v>
                </c:pt>
                <c:pt idx="3">
                  <c:v>28.574968699422847</c:v>
                </c:pt>
                <c:pt idx="4">
                  <c:v>28.574968699422847</c:v>
                </c:pt>
                <c:pt idx="5">
                  <c:v>28.574968699422847</c:v>
                </c:pt>
                <c:pt idx="6">
                  <c:v>28.992277959357683</c:v>
                </c:pt>
                <c:pt idx="7">
                  <c:v>28.992277959357683</c:v>
                </c:pt>
                <c:pt idx="8">
                  <c:v>28.992277959357683</c:v>
                </c:pt>
              </c:numCache>
            </c:numRef>
          </c:yVal>
          <c:smooth val="0"/>
          <c:extLst>
            <c:ext xmlns:c16="http://schemas.microsoft.com/office/drawing/2014/chart" uri="{C3380CC4-5D6E-409C-BE32-E72D297353CC}">
              <c16:uniqueId val="{00000014-FED7-448D-8047-F460CD5ABCC0}"/>
            </c:ext>
          </c:extLst>
        </c:ser>
        <c:ser>
          <c:idx val="6"/>
          <c:order val="6"/>
          <c:tx>
            <c:strRef>
              <c:f>GDP!$R$190</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GDP!$R$191:$R$199</c:f>
              <c:numCache>
                <c:formatCode>General</c:formatCode>
                <c:ptCount val="9"/>
                <c:pt idx="0">
                  <c:v>11.247591058971121</c:v>
                </c:pt>
                <c:pt idx="1">
                  <c:v>11.2676057610953</c:v>
                </c:pt>
                <c:pt idx="2">
                  <c:v>11.2676057610953</c:v>
                </c:pt>
                <c:pt idx="3">
                  <c:v>11.228755305829541</c:v>
                </c:pt>
                <c:pt idx="4">
                  <c:v>11.228755305829541</c:v>
                </c:pt>
                <c:pt idx="5">
                  <c:v>11.228755305829541</c:v>
                </c:pt>
                <c:pt idx="6">
                  <c:v>11.392910659043956</c:v>
                </c:pt>
                <c:pt idx="7">
                  <c:v>11.392910659043956</c:v>
                </c:pt>
                <c:pt idx="8">
                  <c:v>11.392910659043956</c:v>
                </c:pt>
              </c:numCache>
            </c:numRef>
          </c:yVal>
          <c:smooth val="0"/>
          <c:extLst>
            <c:ext xmlns:c16="http://schemas.microsoft.com/office/drawing/2014/chart" uri="{C3380CC4-5D6E-409C-BE32-E72D297353CC}">
              <c16:uniqueId val="{00000015-FED7-448D-8047-F460CD5ABCC0}"/>
            </c:ext>
          </c:extLst>
        </c:ser>
        <c:ser>
          <c:idx val="7"/>
          <c:order val="7"/>
          <c:tx>
            <c:strRef>
              <c:f>GDP!$S$190</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GDP!$S$191:$S$199</c:f>
              <c:numCache>
                <c:formatCode>General</c:formatCode>
                <c:ptCount val="9"/>
                <c:pt idx="0">
                  <c:v>7.2861331830164522</c:v>
                </c:pt>
                <c:pt idx="1">
                  <c:v>7.2988539343127448</c:v>
                </c:pt>
                <c:pt idx="2">
                  <c:v>7.2988539343127448</c:v>
                </c:pt>
                <c:pt idx="3">
                  <c:v>7.2765554096558454</c:v>
                </c:pt>
                <c:pt idx="4">
                  <c:v>7.2765554096558454</c:v>
                </c:pt>
                <c:pt idx="5">
                  <c:v>7.2765554096558454</c:v>
                </c:pt>
                <c:pt idx="6">
                  <c:v>7.3820528852985863</c:v>
                </c:pt>
                <c:pt idx="7">
                  <c:v>7.3820528852985863</c:v>
                </c:pt>
                <c:pt idx="8">
                  <c:v>7.3820528852985863</c:v>
                </c:pt>
              </c:numCache>
            </c:numRef>
          </c:yVal>
          <c:smooth val="0"/>
          <c:extLst>
            <c:ext xmlns:c16="http://schemas.microsoft.com/office/drawing/2014/chart" uri="{C3380CC4-5D6E-409C-BE32-E72D297353CC}">
              <c16:uniqueId val="{00000016-FED7-448D-8047-F460CD5ABCC0}"/>
            </c:ext>
          </c:extLst>
        </c:ser>
        <c:ser>
          <c:idx val="8"/>
          <c:order val="8"/>
          <c:tx>
            <c:strRef>
              <c:f>GDP!$T$190</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GDP!$T$191:$T$199</c:f>
              <c:numCache>
                <c:formatCode>General</c:formatCode>
                <c:ptCount val="9"/>
                <c:pt idx="0">
                  <c:v>5.4763300924787872</c:v>
                </c:pt>
                <c:pt idx="1">
                  <c:v>5.4817434235828015</c:v>
                </c:pt>
                <c:pt idx="2">
                  <c:v>5.4817434235828015</c:v>
                </c:pt>
                <c:pt idx="3">
                  <c:v>5.4654658441994686</c:v>
                </c:pt>
                <c:pt idx="4">
                  <c:v>5.4654658441994686</c:v>
                </c:pt>
                <c:pt idx="5">
                  <c:v>5.4654658441994686</c:v>
                </c:pt>
                <c:pt idx="6">
                  <c:v>5.5495057990183758</c:v>
                </c:pt>
                <c:pt idx="7">
                  <c:v>5.5495057990183758</c:v>
                </c:pt>
                <c:pt idx="8">
                  <c:v>5.5495057990183758</c:v>
                </c:pt>
              </c:numCache>
            </c:numRef>
          </c:yVal>
          <c:smooth val="0"/>
          <c:extLst>
            <c:ext xmlns:c16="http://schemas.microsoft.com/office/drawing/2014/chart" uri="{C3380CC4-5D6E-409C-BE32-E72D297353CC}">
              <c16:uniqueId val="{00000017-FED7-448D-8047-F460CD5ABCC0}"/>
            </c:ext>
          </c:extLst>
        </c:ser>
        <c:ser>
          <c:idx val="9"/>
          <c:order val="9"/>
          <c:tx>
            <c:strRef>
              <c:f>GDP!$U$190</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GDP!$U$191:$U$199</c:f>
              <c:numCache>
                <c:formatCode>General</c:formatCode>
                <c:ptCount val="9"/>
                <c:pt idx="0">
                  <c:v>4.0485965432768509</c:v>
                </c:pt>
                <c:pt idx="1">
                  <c:v>4.0523845281132225</c:v>
                </c:pt>
                <c:pt idx="2">
                  <c:v>4.0523845281132225</c:v>
                </c:pt>
                <c:pt idx="3">
                  <c:v>4.0326927657495339</c:v>
                </c:pt>
                <c:pt idx="4">
                  <c:v>4.0326927657495339</c:v>
                </c:pt>
                <c:pt idx="5">
                  <c:v>4.0326927657495339</c:v>
                </c:pt>
                <c:pt idx="6">
                  <c:v>4.0972986740416042</c:v>
                </c:pt>
                <c:pt idx="7">
                  <c:v>4.0972986740416042</c:v>
                </c:pt>
                <c:pt idx="8">
                  <c:v>4.0972986740416042</c:v>
                </c:pt>
              </c:numCache>
            </c:numRef>
          </c:yVal>
          <c:smooth val="0"/>
          <c:extLst>
            <c:ext xmlns:c16="http://schemas.microsoft.com/office/drawing/2014/chart" uri="{C3380CC4-5D6E-409C-BE32-E72D297353CC}">
              <c16:uniqueId val="{00000018-FED7-448D-8047-F460CD5ABCC0}"/>
            </c:ext>
          </c:extLst>
        </c:ser>
        <c:ser>
          <c:idx val="10"/>
          <c:order val="10"/>
          <c:tx>
            <c:strRef>
              <c:f>GDP!$V$190</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GDP!$V$191:$V$199</c:f>
              <c:numCache>
                <c:formatCode>General</c:formatCode>
                <c:ptCount val="9"/>
                <c:pt idx="0">
                  <c:v>29.050691090334229</c:v>
                </c:pt>
                <c:pt idx="1">
                  <c:v>29.096577090223832</c:v>
                </c:pt>
                <c:pt idx="2">
                  <c:v>29.096577090223832</c:v>
                </c:pt>
                <c:pt idx="3">
                  <c:v>28.993531621217212</c:v>
                </c:pt>
                <c:pt idx="4">
                  <c:v>28.993531621217212</c:v>
                </c:pt>
                <c:pt idx="5">
                  <c:v>28.993531621217212</c:v>
                </c:pt>
                <c:pt idx="6">
                  <c:v>29.407194280779617</c:v>
                </c:pt>
                <c:pt idx="7">
                  <c:v>29.407194280779617</c:v>
                </c:pt>
                <c:pt idx="8">
                  <c:v>29.407194280779617</c:v>
                </c:pt>
              </c:numCache>
            </c:numRef>
          </c:yVal>
          <c:smooth val="0"/>
          <c:extLst>
            <c:ext xmlns:c16="http://schemas.microsoft.com/office/drawing/2014/chart" uri="{C3380CC4-5D6E-409C-BE32-E72D297353CC}">
              <c16:uniqueId val="{00000019-FED7-448D-8047-F460CD5ABCC0}"/>
            </c:ext>
          </c:extLst>
        </c:ser>
        <c:ser>
          <c:idx val="11"/>
          <c:order val="11"/>
          <c:tx>
            <c:strRef>
              <c:f>GDP!$W$190</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GDP!$W$191:$W$199</c:f>
              <c:numCache>
                <c:formatCode>General</c:formatCode>
                <c:ptCount val="9"/>
                <c:pt idx="0">
                  <c:v>11.41516541920609</c:v>
                </c:pt>
                <c:pt idx="1">
                  <c:v>11.434871163756634</c:v>
                </c:pt>
                <c:pt idx="2">
                  <c:v>11.434871163756634</c:v>
                </c:pt>
                <c:pt idx="3">
                  <c:v>11.397790331938802</c:v>
                </c:pt>
                <c:pt idx="4">
                  <c:v>11.397790331938802</c:v>
                </c:pt>
                <c:pt idx="5">
                  <c:v>11.397790331938802</c:v>
                </c:pt>
                <c:pt idx="6">
                  <c:v>11.565792459636429</c:v>
                </c:pt>
                <c:pt idx="7">
                  <c:v>11.565792459636429</c:v>
                </c:pt>
                <c:pt idx="8">
                  <c:v>11.565792459636429</c:v>
                </c:pt>
              </c:numCache>
            </c:numRef>
          </c:yVal>
          <c:smooth val="0"/>
          <c:extLst>
            <c:ext xmlns:c16="http://schemas.microsoft.com/office/drawing/2014/chart" uri="{C3380CC4-5D6E-409C-BE32-E72D297353CC}">
              <c16:uniqueId val="{0000001A-FED7-448D-8047-F460CD5ABCC0}"/>
            </c:ext>
          </c:extLst>
        </c:ser>
        <c:ser>
          <c:idx val="12"/>
          <c:order val="12"/>
          <c:tx>
            <c:strRef>
              <c:f>GDP!$X$190</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GDP!$X$191:$X$199</c:f>
              <c:numCache>
                <c:formatCode>General</c:formatCode>
                <c:ptCount val="9"/>
                <c:pt idx="0">
                  <c:v>7.3933807735668324</c:v>
                </c:pt>
                <c:pt idx="1">
                  <c:v>7.4052955541881396</c:v>
                </c:pt>
                <c:pt idx="2">
                  <c:v>7.4052955541881396</c:v>
                </c:pt>
                <c:pt idx="3">
                  <c:v>7.3811961401044366</c:v>
                </c:pt>
                <c:pt idx="4">
                  <c:v>7.3811961401044366</c:v>
                </c:pt>
                <c:pt idx="5">
                  <c:v>7.3811961401044366</c:v>
                </c:pt>
                <c:pt idx="6">
                  <c:v>7.4857819656540707</c:v>
                </c:pt>
                <c:pt idx="7">
                  <c:v>7.4857819656540707</c:v>
                </c:pt>
                <c:pt idx="8">
                  <c:v>7.4857819656540707</c:v>
                </c:pt>
              </c:numCache>
            </c:numRef>
          </c:yVal>
          <c:smooth val="0"/>
          <c:extLst>
            <c:ext xmlns:c16="http://schemas.microsoft.com/office/drawing/2014/chart" uri="{C3380CC4-5D6E-409C-BE32-E72D297353CC}">
              <c16:uniqueId val="{0000001B-FED7-448D-8047-F460CD5ABCC0}"/>
            </c:ext>
          </c:extLst>
        </c:ser>
        <c:ser>
          <c:idx val="13"/>
          <c:order val="13"/>
          <c:tx>
            <c:strRef>
              <c:f>GDP!$Y$190</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GDP!$Y$191:$Y$199</c:f>
              <c:numCache>
                <c:formatCode>General</c:formatCode>
                <c:ptCount val="9"/>
                <c:pt idx="0">
                  <c:v>5.5567657853915726</c:v>
                </c:pt>
                <c:pt idx="1">
                  <c:v>5.5653761249134686</c:v>
                </c:pt>
                <c:pt idx="2">
                  <c:v>5.5653761249134686</c:v>
                </c:pt>
                <c:pt idx="3">
                  <c:v>5.545958713775307</c:v>
                </c:pt>
                <c:pt idx="4">
                  <c:v>5.545958713775307</c:v>
                </c:pt>
                <c:pt idx="5">
                  <c:v>5.545958713775307</c:v>
                </c:pt>
                <c:pt idx="6">
                  <c:v>5.627302609284988</c:v>
                </c:pt>
                <c:pt idx="7">
                  <c:v>5.627302609284988</c:v>
                </c:pt>
                <c:pt idx="8">
                  <c:v>5.627302609284988</c:v>
                </c:pt>
              </c:numCache>
            </c:numRef>
          </c:yVal>
          <c:smooth val="0"/>
          <c:extLst>
            <c:ext xmlns:c16="http://schemas.microsoft.com/office/drawing/2014/chart" uri="{C3380CC4-5D6E-409C-BE32-E72D297353CC}">
              <c16:uniqueId val="{0000001C-FED7-448D-8047-F460CD5ABCC0}"/>
            </c:ext>
          </c:extLst>
        </c:ser>
        <c:ser>
          <c:idx val="14"/>
          <c:order val="14"/>
          <c:tx>
            <c:strRef>
              <c:f>GDP!$Z$190</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GDP!$Z$191:$Z$199</c:f>
              <c:numCache>
                <c:formatCode>General</c:formatCode>
                <c:ptCount val="9"/>
                <c:pt idx="0">
                  <c:v>4.1022203385520415</c:v>
                </c:pt>
                <c:pt idx="1">
                  <c:v>4.1056053380509194</c:v>
                </c:pt>
                <c:pt idx="2">
                  <c:v>4.1056053380509194</c:v>
                </c:pt>
                <c:pt idx="3">
                  <c:v>4.0970870614102051</c:v>
                </c:pt>
                <c:pt idx="4">
                  <c:v>4.0970870614102051</c:v>
                </c:pt>
                <c:pt idx="5">
                  <c:v>4.0970870614102051</c:v>
                </c:pt>
                <c:pt idx="6">
                  <c:v>4.1578073042489692</c:v>
                </c:pt>
                <c:pt idx="7">
                  <c:v>4.1578073042489692</c:v>
                </c:pt>
                <c:pt idx="8">
                  <c:v>4.1578073042489692</c:v>
                </c:pt>
              </c:numCache>
            </c:numRef>
          </c:yVal>
          <c:smooth val="0"/>
          <c:extLst>
            <c:ext xmlns:c16="http://schemas.microsoft.com/office/drawing/2014/chart" uri="{C3380CC4-5D6E-409C-BE32-E72D297353CC}">
              <c16:uniqueId val="{0000001D-FED7-448D-8047-F460CD5ABCC0}"/>
            </c:ext>
          </c:extLst>
        </c:ser>
        <c:dLbls>
          <c:showLegendKey val="0"/>
          <c:showVal val="0"/>
          <c:showCatName val="0"/>
          <c:showSerName val="0"/>
          <c:showPercent val="0"/>
          <c:showBubbleSize val="0"/>
        </c:dLbls>
        <c:axId val="1407751632"/>
        <c:axId val="1407747056"/>
      </c:scatterChart>
      <c:valAx>
        <c:axId val="1407751632"/>
        <c:scaling>
          <c:orientation val="minMax"/>
          <c:max val="2024"/>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7174217128184408"/>
          <c:y val="0.12164509760219026"/>
          <c:w val="0.22720725940669428"/>
          <c:h val="0.77069973982042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ACI FOM</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0597302766959746"/>
          <c:y val="3.3264026003563006E-2"/>
          <c:w val="0.71130150847774698"/>
          <c:h val="0.85811652026230945"/>
        </c:manualLayout>
      </c:layout>
      <c:scatterChart>
        <c:scatterStyle val="lineMarker"/>
        <c:varyColors val="0"/>
        <c:ser>
          <c:idx val="0"/>
          <c:order val="0"/>
          <c:tx>
            <c:strRef>
              <c:f>GDP!$AG$190</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GDP!$AG$191:$AG$199</c:f>
              <c:numCache>
                <c:formatCode>General</c:formatCode>
                <c:ptCount val="9"/>
                <c:pt idx="0">
                  <c:v>0.22790112991955788</c:v>
                </c:pt>
                <c:pt idx="1">
                  <c:v>0.22808918544727327</c:v>
                </c:pt>
                <c:pt idx="2">
                  <c:v>0.22808918544727327</c:v>
                </c:pt>
                <c:pt idx="3">
                  <c:v>0.22538003481234925</c:v>
                </c:pt>
                <c:pt idx="4">
                  <c:v>0.22538003481234925</c:v>
                </c:pt>
                <c:pt idx="5">
                  <c:v>0.22538003481234925</c:v>
                </c:pt>
                <c:pt idx="6">
                  <c:v>0.24203452082946189</c:v>
                </c:pt>
                <c:pt idx="7">
                  <c:v>0.24203452082946189</c:v>
                </c:pt>
                <c:pt idx="8">
                  <c:v>0.24203452082946189</c:v>
                </c:pt>
              </c:numCache>
            </c:numRef>
          </c:yVal>
          <c:smooth val="0"/>
          <c:extLst>
            <c:ext xmlns:c16="http://schemas.microsoft.com/office/drawing/2014/chart" uri="{C3380CC4-5D6E-409C-BE32-E72D297353CC}">
              <c16:uniqueId val="{00000000-0251-463E-A78A-8A6FF687817A}"/>
            </c:ext>
          </c:extLst>
        </c:ser>
        <c:ser>
          <c:idx val="1"/>
          <c:order val="1"/>
          <c:tx>
            <c:strRef>
              <c:f>GDP!$AH$190</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GDP!$AH$191:$AH$199</c:f>
              <c:numCache>
                <c:formatCode>General</c:formatCode>
                <c:ptCount val="9"/>
                <c:pt idx="0">
                  <c:v>9.3841641731582659E-2</c:v>
                </c:pt>
                <c:pt idx="1">
                  <c:v>9.1235674178909307E-2</c:v>
                </c:pt>
                <c:pt idx="2">
                  <c:v>9.1235674178909307E-2</c:v>
                </c:pt>
                <c:pt idx="3">
                  <c:v>8.8542156533422914E-2</c:v>
                </c:pt>
                <c:pt idx="4">
                  <c:v>8.8542156533422914E-2</c:v>
                </c:pt>
                <c:pt idx="5">
                  <c:v>8.8542156533422914E-2</c:v>
                </c:pt>
                <c:pt idx="6">
                  <c:v>9.5084990325860028E-2</c:v>
                </c:pt>
                <c:pt idx="7">
                  <c:v>9.5084990325860028E-2</c:v>
                </c:pt>
                <c:pt idx="8">
                  <c:v>9.5084990325860028E-2</c:v>
                </c:pt>
              </c:numCache>
            </c:numRef>
          </c:yVal>
          <c:smooth val="0"/>
          <c:extLst>
            <c:ext xmlns:c16="http://schemas.microsoft.com/office/drawing/2014/chart" uri="{C3380CC4-5D6E-409C-BE32-E72D297353CC}">
              <c16:uniqueId val="{00000010-0251-463E-A78A-8A6FF687817A}"/>
            </c:ext>
          </c:extLst>
        </c:ser>
        <c:ser>
          <c:idx val="2"/>
          <c:order val="2"/>
          <c:tx>
            <c:strRef>
              <c:f>GDP!$AI$190</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GDP!$AI$191:$AI$199</c:f>
              <c:numCache>
                <c:formatCode>General</c:formatCode>
                <c:ptCount val="9"/>
                <c:pt idx="0">
                  <c:v>6.0326769684588846E-2</c:v>
                </c:pt>
                <c:pt idx="1">
                  <c:v>6.0823782785939542E-2</c:v>
                </c:pt>
                <c:pt idx="2">
                  <c:v>6.0823782785939542E-2</c:v>
                </c:pt>
                <c:pt idx="3">
                  <c:v>5.6345008703087313E-2</c:v>
                </c:pt>
                <c:pt idx="4">
                  <c:v>5.6345008703087313E-2</c:v>
                </c:pt>
                <c:pt idx="5">
                  <c:v>5.6345008703087313E-2</c:v>
                </c:pt>
                <c:pt idx="6">
                  <c:v>6.0508630207365473E-2</c:v>
                </c:pt>
                <c:pt idx="7">
                  <c:v>6.0508630207365473E-2</c:v>
                </c:pt>
                <c:pt idx="8">
                  <c:v>6.0508630207365473E-2</c:v>
                </c:pt>
              </c:numCache>
            </c:numRef>
          </c:yVal>
          <c:smooth val="0"/>
          <c:extLst>
            <c:ext xmlns:c16="http://schemas.microsoft.com/office/drawing/2014/chart" uri="{C3380CC4-5D6E-409C-BE32-E72D297353CC}">
              <c16:uniqueId val="{00000011-0251-463E-A78A-8A6FF687817A}"/>
            </c:ext>
          </c:extLst>
        </c:ser>
        <c:ser>
          <c:idx val="3"/>
          <c:order val="3"/>
          <c:tx>
            <c:strRef>
              <c:f>GDP!$AJ$190</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GDP!$AJ$191:$AJ$199</c:f>
              <c:numCache>
                <c:formatCode>General</c:formatCode>
                <c:ptCount val="9"/>
                <c:pt idx="0">
                  <c:v>4.6920820865791329E-2</c:v>
                </c:pt>
                <c:pt idx="1">
                  <c:v>4.5617837089454653E-2</c:v>
                </c:pt>
                <c:pt idx="2">
                  <c:v>4.5617837089454653E-2</c:v>
                </c:pt>
                <c:pt idx="3">
                  <c:v>4.0246434787919505E-2</c:v>
                </c:pt>
                <c:pt idx="4">
                  <c:v>4.0246434787919505E-2</c:v>
                </c:pt>
                <c:pt idx="5">
                  <c:v>4.0246434787919505E-2</c:v>
                </c:pt>
                <c:pt idx="6">
                  <c:v>4.3220450148118192E-2</c:v>
                </c:pt>
                <c:pt idx="7">
                  <c:v>4.3220450148118192E-2</c:v>
                </c:pt>
                <c:pt idx="8">
                  <c:v>4.3220450148118192E-2</c:v>
                </c:pt>
              </c:numCache>
            </c:numRef>
          </c:yVal>
          <c:smooth val="0"/>
          <c:extLst>
            <c:ext xmlns:c16="http://schemas.microsoft.com/office/drawing/2014/chart" uri="{C3380CC4-5D6E-409C-BE32-E72D297353CC}">
              <c16:uniqueId val="{00000012-0251-463E-A78A-8A6FF687817A}"/>
            </c:ext>
          </c:extLst>
        </c:ser>
        <c:ser>
          <c:idx val="4"/>
          <c:order val="4"/>
          <c:tx>
            <c:strRef>
              <c:f>GDP!$AK$190</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GDP!$AK$191:$AK$199</c:f>
              <c:numCache>
                <c:formatCode>General</c:formatCode>
                <c:ptCount val="9"/>
                <c:pt idx="0">
                  <c:v>3.3514872046993806E-2</c:v>
                </c:pt>
                <c:pt idx="1">
                  <c:v>3.0411891392969771E-2</c:v>
                </c:pt>
                <c:pt idx="2">
                  <c:v>3.0411891392969771E-2</c:v>
                </c:pt>
                <c:pt idx="3">
                  <c:v>3.2197147830335601E-2</c:v>
                </c:pt>
                <c:pt idx="4">
                  <c:v>3.2197147830335601E-2</c:v>
                </c:pt>
                <c:pt idx="5">
                  <c:v>3.2197147830335601E-2</c:v>
                </c:pt>
                <c:pt idx="6">
                  <c:v>3.4576360118494555E-2</c:v>
                </c:pt>
                <c:pt idx="7">
                  <c:v>3.4576360118494555E-2</c:v>
                </c:pt>
                <c:pt idx="8">
                  <c:v>3.4576360118494555E-2</c:v>
                </c:pt>
              </c:numCache>
            </c:numRef>
          </c:yVal>
          <c:smooth val="0"/>
          <c:extLst>
            <c:ext xmlns:c16="http://schemas.microsoft.com/office/drawing/2014/chart" uri="{C3380CC4-5D6E-409C-BE32-E72D297353CC}">
              <c16:uniqueId val="{00000013-0251-463E-A78A-8A6FF687817A}"/>
            </c:ext>
          </c:extLst>
        </c:ser>
        <c:ser>
          <c:idx val="5"/>
          <c:order val="5"/>
          <c:tx>
            <c:strRef>
              <c:f>GDP!$AL$190</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GDP!$AL$191:$AL$199</c:f>
              <c:numCache>
                <c:formatCode>General</c:formatCode>
                <c:ptCount val="9"/>
                <c:pt idx="0">
                  <c:v>0.22790112991955788</c:v>
                </c:pt>
                <c:pt idx="1">
                  <c:v>0.22808918544727327</c:v>
                </c:pt>
                <c:pt idx="2">
                  <c:v>0.22808918544727327</c:v>
                </c:pt>
                <c:pt idx="3">
                  <c:v>0.23342932176993308</c:v>
                </c:pt>
                <c:pt idx="4">
                  <c:v>0.23342932176993308</c:v>
                </c:pt>
                <c:pt idx="5">
                  <c:v>0.23342932176993308</c:v>
                </c:pt>
                <c:pt idx="6">
                  <c:v>0.24203452082946189</c:v>
                </c:pt>
                <c:pt idx="7">
                  <c:v>0.24203452082946189</c:v>
                </c:pt>
                <c:pt idx="8">
                  <c:v>0.24203452082946189</c:v>
                </c:pt>
              </c:numCache>
            </c:numRef>
          </c:yVal>
          <c:smooth val="0"/>
          <c:extLst>
            <c:ext xmlns:c16="http://schemas.microsoft.com/office/drawing/2014/chart" uri="{C3380CC4-5D6E-409C-BE32-E72D297353CC}">
              <c16:uniqueId val="{00000014-0251-463E-A78A-8A6FF687817A}"/>
            </c:ext>
          </c:extLst>
        </c:ser>
        <c:ser>
          <c:idx val="6"/>
          <c:order val="6"/>
          <c:tx>
            <c:strRef>
              <c:f>GDP!$AM$190</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GDP!$AM$191:$AM$199</c:f>
              <c:numCache>
                <c:formatCode>General</c:formatCode>
                <c:ptCount val="9"/>
                <c:pt idx="0">
                  <c:v>9.3841641731582659E-2</c:v>
                </c:pt>
                <c:pt idx="1">
                  <c:v>9.1235674178909307E-2</c:v>
                </c:pt>
                <c:pt idx="2">
                  <c:v>9.1235674178909307E-2</c:v>
                </c:pt>
                <c:pt idx="3">
                  <c:v>8.8542156533422914E-2</c:v>
                </c:pt>
                <c:pt idx="4">
                  <c:v>8.8542156533422914E-2</c:v>
                </c:pt>
                <c:pt idx="5">
                  <c:v>8.8542156533422914E-2</c:v>
                </c:pt>
                <c:pt idx="6">
                  <c:v>9.5084990325860028E-2</c:v>
                </c:pt>
                <c:pt idx="7">
                  <c:v>9.5084990325860028E-2</c:v>
                </c:pt>
                <c:pt idx="8">
                  <c:v>9.5084990325860028E-2</c:v>
                </c:pt>
              </c:numCache>
            </c:numRef>
          </c:yVal>
          <c:smooth val="0"/>
          <c:extLst>
            <c:ext xmlns:c16="http://schemas.microsoft.com/office/drawing/2014/chart" uri="{C3380CC4-5D6E-409C-BE32-E72D297353CC}">
              <c16:uniqueId val="{00000015-0251-463E-A78A-8A6FF687817A}"/>
            </c:ext>
          </c:extLst>
        </c:ser>
        <c:ser>
          <c:idx val="7"/>
          <c:order val="7"/>
          <c:tx>
            <c:strRef>
              <c:f>GDP!$AN$190</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GDP!$AN$191:$AN$199</c:f>
              <c:numCache>
                <c:formatCode>General</c:formatCode>
                <c:ptCount val="9"/>
                <c:pt idx="0">
                  <c:v>6.0326769684588846E-2</c:v>
                </c:pt>
                <c:pt idx="1">
                  <c:v>6.0823782785939542E-2</c:v>
                </c:pt>
                <c:pt idx="2">
                  <c:v>6.0823782785939542E-2</c:v>
                </c:pt>
                <c:pt idx="3">
                  <c:v>5.6345008703087313E-2</c:v>
                </c:pt>
                <c:pt idx="4">
                  <c:v>5.6345008703087313E-2</c:v>
                </c:pt>
                <c:pt idx="5">
                  <c:v>5.6345008703087313E-2</c:v>
                </c:pt>
                <c:pt idx="6">
                  <c:v>6.0508630207365473E-2</c:v>
                </c:pt>
                <c:pt idx="7">
                  <c:v>6.0508630207365473E-2</c:v>
                </c:pt>
                <c:pt idx="8">
                  <c:v>6.0508630207365473E-2</c:v>
                </c:pt>
              </c:numCache>
            </c:numRef>
          </c:yVal>
          <c:smooth val="0"/>
          <c:extLst>
            <c:ext xmlns:c16="http://schemas.microsoft.com/office/drawing/2014/chart" uri="{C3380CC4-5D6E-409C-BE32-E72D297353CC}">
              <c16:uniqueId val="{00000016-0251-463E-A78A-8A6FF687817A}"/>
            </c:ext>
          </c:extLst>
        </c:ser>
        <c:ser>
          <c:idx val="8"/>
          <c:order val="8"/>
          <c:tx>
            <c:strRef>
              <c:f>GDP!$AO$190</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GDP!$AO$191:$AO$199</c:f>
              <c:numCache>
                <c:formatCode>General</c:formatCode>
                <c:ptCount val="9"/>
                <c:pt idx="0">
                  <c:v>4.6920820865791329E-2</c:v>
                </c:pt>
                <c:pt idx="1">
                  <c:v>4.5617837089454653E-2</c:v>
                </c:pt>
                <c:pt idx="2">
                  <c:v>4.5617837089454653E-2</c:v>
                </c:pt>
                <c:pt idx="3">
                  <c:v>4.0246434787919505E-2</c:v>
                </c:pt>
                <c:pt idx="4">
                  <c:v>4.0246434787919505E-2</c:v>
                </c:pt>
                <c:pt idx="5">
                  <c:v>4.0246434787919505E-2</c:v>
                </c:pt>
                <c:pt idx="6">
                  <c:v>4.3220450148118192E-2</c:v>
                </c:pt>
                <c:pt idx="7">
                  <c:v>4.3220450148118192E-2</c:v>
                </c:pt>
                <c:pt idx="8">
                  <c:v>4.3220450148118192E-2</c:v>
                </c:pt>
              </c:numCache>
            </c:numRef>
          </c:yVal>
          <c:smooth val="0"/>
          <c:extLst>
            <c:ext xmlns:c16="http://schemas.microsoft.com/office/drawing/2014/chart" uri="{C3380CC4-5D6E-409C-BE32-E72D297353CC}">
              <c16:uniqueId val="{00000017-0251-463E-A78A-8A6FF687817A}"/>
            </c:ext>
          </c:extLst>
        </c:ser>
        <c:ser>
          <c:idx val="9"/>
          <c:order val="9"/>
          <c:tx>
            <c:strRef>
              <c:f>GDP!$AP$190</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GDP!$AP$191:$AP$199</c:f>
              <c:numCache>
                <c:formatCode>General</c:formatCode>
                <c:ptCount val="9"/>
                <c:pt idx="0">
                  <c:v>3.3514872046993806E-2</c:v>
                </c:pt>
                <c:pt idx="1">
                  <c:v>3.0411891392969771E-2</c:v>
                </c:pt>
                <c:pt idx="2">
                  <c:v>3.0411891392969771E-2</c:v>
                </c:pt>
                <c:pt idx="3">
                  <c:v>3.2197147830335601E-2</c:v>
                </c:pt>
                <c:pt idx="4">
                  <c:v>3.2197147830335601E-2</c:v>
                </c:pt>
                <c:pt idx="5">
                  <c:v>3.2197147830335601E-2</c:v>
                </c:pt>
                <c:pt idx="6">
                  <c:v>3.4576360118494555E-2</c:v>
                </c:pt>
                <c:pt idx="7">
                  <c:v>3.4576360118494555E-2</c:v>
                </c:pt>
                <c:pt idx="8">
                  <c:v>3.4576360118494555E-2</c:v>
                </c:pt>
              </c:numCache>
            </c:numRef>
          </c:yVal>
          <c:smooth val="0"/>
          <c:extLst>
            <c:ext xmlns:c16="http://schemas.microsoft.com/office/drawing/2014/chart" uri="{C3380CC4-5D6E-409C-BE32-E72D297353CC}">
              <c16:uniqueId val="{00000018-0251-463E-A78A-8A6FF687817A}"/>
            </c:ext>
          </c:extLst>
        </c:ser>
        <c:ser>
          <c:idx val="10"/>
          <c:order val="10"/>
          <c:tx>
            <c:strRef>
              <c:f>GDP!$AQ$190</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GDP!$AQ$191:$AQ$199</c:f>
              <c:numCache>
                <c:formatCode>General</c:formatCode>
                <c:ptCount val="9"/>
                <c:pt idx="0">
                  <c:v>0.23460410432895662</c:v>
                </c:pt>
                <c:pt idx="1">
                  <c:v>0.23569215829551574</c:v>
                </c:pt>
                <c:pt idx="2">
                  <c:v>0.23569215829551574</c:v>
                </c:pt>
                <c:pt idx="3">
                  <c:v>0.23342932176993308</c:v>
                </c:pt>
                <c:pt idx="4">
                  <c:v>0.23342932176993308</c:v>
                </c:pt>
                <c:pt idx="5">
                  <c:v>0.23342932176993308</c:v>
                </c:pt>
                <c:pt idx="6">
                  <c:v>0.25067861085908549</c:v>
                </c:pt>
                <c:pt idx="7">
                  <c:v>0.25067861085908549</c:v>
                </c:pt>
                <c:pt idx="8">
                  <c:v>0.25067861085908549</c:v>
                </c:pt>
              </c:numCache>
            </c:numRef>
          </c:yVal>
          <c:smooth val="0"/>
          <c:extLst>
            <c:ext xmlns:c16="http://schemas.microsoft.com/office/drawing/2014/chart" uri="{C3380CC4-5D6E-409C-BE32-E72D297353CC}">
              <c16:uniqueId val="{00000019-0251-463E-A78A-8A6FF687817A}"/>
            </c:ext>
          </c:extLst>
        </c:ser>
        <c:ser>
          <c:idx val="11"/>
          <c:order val="11"/>
          <c:tx>
            <c:strRef>
              <c:f>GDP!$AR$190</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GDP!$AR$191:$AR$199</c:f>
              <c:numCache>
                <c:formatCode>General</c:formatCode>
                <c:ptCount val="9"/>
                <c:pt idx="0">
                  <c:v>9.3841641731582659E-2</c:v>
                </c:pt>
                <c:pt idx="1">
                  <c:v>9.1235674178909307E-2</c:v>
                </c:pt>
                <c:pt idx="2">
                  <c:v>9.1235674178909307E-2</c:v>
                </c:pt>
                <c:pt idx="3">
                  <c:v>8.8542156533422914E-2</c:v>
                </c:pt>
                <c:pt idx="4">
                  <c:v>8.8542156533422914E-2</c:v>
                </c:pt>
                <c:pt idx="5">
                  <c:v>8.8542156533422914E-2</c:v>
                </c:pt>
                <c:pt idx="6">
                  <c:v>9.5084990325860028E-2</c:v>
                </c:pt>
                <c:pt idx="7">
                  <c:v>9.5084990325860028E-2</c:v>
                </c:pt>
                <c:pt idx="8">
                  <c:v>9.5084990325860028E-2</c:v>
                </c:pt>
              </c:numCache>
            </c:numRef>
          </c:yVal>
          <c:smooth val="0"/>
          <c:extLst>
            <c:ext xmlns:c16="http://schemas.microsoft.com/office/drawing/2014/chart" uri="{C3380CC4-5D6E-409C-BE32-E72D297353CC}">
              <c16:uniqueId val="{0000001A-0251-463E-A78A-8A6FF687817A}"/>
            </c:ext>
          </c:extLst>
        </c:ser>
        <c:ser>
          <c:idx val="12"/>
          <c:order val="12"/>
          <c:tx>
            <c:strRef>
              <c:f>GDP!$AS$190</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GDP!$AS$191:$AS$199</c:f>
              <c:numCache>
                <c:formatCode>General</c:formatCode>
                <c:ptCount val="9"/>
                <c:pt idx="0">
                  <c:v>6.0326769684588846E-2</c:v>
                </c:pt>
                <c:pt idx="1">
                  <c:v>6.0823782785939542E-2</c:v>
                </c:pt>
                <c:pt idx="2">
                  <c:v>6.0823782785939542E-2</c:v>
                </c:pt>
                <c:pt idx="3">
                  <c:v>5.6345008703087313E-2</c:v>
                </c:pt>
                <c:pt idx="4">
                  <c:v>5.6345008703087313E-2</c:v>
                </c:pt>
                <c:pt idx="5">
                  <c:v>5.6345008703087313E-2</c:v>
                </c:pt>
                <c:pt idx="6">
                  <c:v>6.0508630207365473E-2</c:v>
                </c:pt>
                <c:pt idx="7">
                  <c:v>6.0508630207365473E-2</c:v>
                </c:pt>
                <c:pt idx="8">
                  <c:v>6.0508630207365473E-2</c:v>
                </c:pt>
              </c:numCache>
            </c:numRef>
          </c:yVal>
          <c:smooth val="0"/>
          <c:extLst>
            <c:ext xmlns:c16="http://schemas.microsoft.com/office/drawing/2014/chart" uri="{C3380CC4-5D6E-409C-BE32-E72D297353CC}">
              <c16:uniqueId val="{0000001B-0251-463E-A78A-8A6FF687817A}"/>
            </c:ext>
          </c:extLst>
        </c:ser>
        <c:ser>
          <c:idx val="13"/>
          <c:order val="13"/>
          <c:tx>
            <c:strRef>
              <c:f>GDP!$AT$190</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GDP!$AT$191:$AT$199</c:f>
              <c:numCache>
                <c:formatCode>General</c:formatCode>
                <c:ptCount val="9"/>
                <c:pt idx="0">
                  <c:v>4.6920820865791329E-2</c:v>
                </c:pt>
                <c:pt idx="1">
                  <c:v>4.5617837089454653E-2</c:v>
                </c:pt>
                <c:pt idx="2">
                  <c:v>4.5617837089454653E-2</c:v>
                </c:pt>
                <c:pt idx="3">
                  <c:v>4.8295721745503402E-2</c:v>
                </c:pt>
                <c:pt idx="4">
                  <c:v>4.8295721745503402E-2</c:v>
                </c:pt>
                <c:pt idx="5">
                  <c:v>4.8295721745503402E-2</c:v>
                </c:pt>
                <c:pt idx="6">
                  <c:v>5.1864540177741822E-2</c:v>
                </c:pt>
                <c:pt idx="7">
                  <c:v>5.1864540177741822E-2</c:v>
                </c:pt>
                <c:pt idx="8">
                  <c:v>5.1864540177741822E-2</c:v>
                </c:pt>
              </c:numCache>
            </c:numRef>
          </c:yVal>
          <c:smooth val="0"/>
          <c:extLst>
            <c:ext xmlns:c16="http://schemas.microsoft.com/office/drawing/2014/chart" uri="{C3380CC4-5D6E-409C-BE32-E72D297353CC}">
              <c16:uniqueId val="{0000001C-0251-463E-A78A-8A6FF687817A}"/>
            </c:ext>
          </c:extLst>
        </c:ser>
        <c:ser>
          <c:idx val="14"/>
          <c:order val="14"/>
          <c:tx>
            <c:strRef>
              <c:f>GDP!$AU$190</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GDP!$A$191:$A$199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GDP!$AU$191:$AU$199</c:f>
              <c:numCache>
                <c:formatCode>General</c:formatCode>
                <c:ptCount val="9"/>
                <c:pt idx="0">
                  <c:v>3.3514872046993806E-2</c:v>
                </c:pt>
                <c:pt idx="1">
                  <c:v>3.0411891392969771E-2</c:v>
                </c:pt>
                <c:pt idx="2">
                  <c:v>3.0411891392969771E-2</c:v>
                </c:pt>
                <c:pt idx="3">
                  <c:v>3.2197147830335601E-2</c:v>
                </c:pt>
                <c:pt idx="4">
                  <c:v>3.2197147830335601E-2</c:v>
                </c:pt>
                <c:pt idx="5">
                  <c:v>3.2197147830335601E-2</c:v>
                </c:pt>
                <c:pt idx="6">
                  <c:v>3.4576360118494555E-2</c:v>
                </c:pt>
                <c:pt idx="7">
                  <c:v>3.4576360118494555E-2</c:v>
                </c:pt>
                <c:pt idx="8">
                  <c:v>3.4576360118494555E-2</c:v>
                </c:pt>
              </c:numCache>
            </c:numRef>
          </c:yVal>
          <c:smooth val="0"/>
          <c:extLst>
            <c:ext xmlns:c16="http://schemas.microsoft.com/office/drawing/2014/chart" uri="{C3380CC4-5D6E-409C-BE32-E72D297353CC}">
              <c16:uniqueId val="{0000001D-0251-463E-A78A-8A6FF687817A}"/>
            </c:ext>
          </c:extLst>
        </c:ser>
        <c:dLbls>
          <c:showLegendKey val="0"/>
          <c:showVal val="0"/>
          <c:showCatName val="0"/>
          <c:showSerName val="0"/>
          <c:showPercent val="0"/>
          <c:showBubbleSize val="0"/>
        </c:dLbls>
        <c:axId val="1407751632"/>
        <c:axId val="1407747056"/>
        <c:extLst/>
      </c:scatterChart>
      <c:valAx>
        <c:axId val="1407751632"/>
        <c:scaling>
          <c:orientation val="minMax"/>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4918382250213866"/>
          <c:y val="0.13812343486083289"/>
          <c:w val="0.21302391276083693"/>
          <c:h val="0.802382905331179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LSD</a:t>
            </a:r>
            <a:r>
              <a:rPr lang="en-US" altLang="zh-CN" baseline="0"/>
              <a:t>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v>9000</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GDP!$B$29:$B$39</c:f>
              <c:numCache>
                <c:formatCode>General</c:formatCode>
                <c:ptCount val="11"/>
                <c:pt idx="0">
                  <c:v>2.1181399133700083</c:v>
                </c:pt>
                <c:pt idx="1">
                  <c:v>2.1212294246596417</c:v>
                </c:pt>
                <c:pt idx="2">
                  <c:v>2.1212294246596417</c:v>
                </c:pt>
                <c:pt idx="3">
                  <c:v>2.092814608971814</c:v>
                </c:pt>
                <c:pt idx="4">
                  <c:v>2.092814608971814</c:v>
                </c:pt>
                <c:pt idx="5">
                  <c:v>2.092814608971814</c:v>
                </c:pt>
                <c:pt idx="6">
                  <c:v>2.1696665974355329</c:v>
                </c:pt>
                <c:pt idx="7">
                  <c:v>2.1696665974355329</c:v>
                </c:pt>
                <c:pt idx="8">
                  <c:v>2.1696665974355329</c:v>
                </c:pt>
                <c:pt idx="9">
                  <c:v>1.950619115450092</c:v>
                </c:pt>
                <c:pt idx="10">
                  <c:v>2.1</c:v>
                </c:pt>
              </c:numCache>
            </c:numRef>
          </c:yVal>
          <c:smooth val="0"/>
          <c:extLst>
            <c:ext xmlns:c16="http://schemas.microsoft.com/office/drawing/2014/chart" uri="{C3380CC4-5D6E-409C-BE32-E72D297353CC}">
              <c16:uniqueId val="{00000000-06A4-4BDF-AC2F-6CEA2DDE02CA}"/>
            </c:ext>
          </c:extLst>
        </c:ser>
        <c:ser>
          <c:idx val="1"/>
          <c:order val="1"/>
          <c:tx>
            <c:v>10000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GDP!$C$29:$C$39</c:f>
              <c:numCache>
                <c:formatCode>General</c:formatCode>
                <c:ptCount val="11"/>
                <c:pt idx="0">
                  <c:v>2.3594469921083641</c:v>
                </c:pt>
                <c:pt idx="1">
                  <c:v>2.3645245558033996</c:v>
                </c:pt>
                <c:pt idx="2">
                  <c:v>2.3645245558033996</c:v>
                </c:pt>
                <c:pt idx="3">
                  <c:v>2.3262439307417475</c:v>
                </c:pt>
                <c:pt idx="4">
                  <c:v>2.3262439307417475</c:v>
                </c:pt>
                <c:pt idx="5">
                  <c:v>2.3262439307417475</c:v>
                </c:pt>
                <c:pt idx="6">
                  <c:v>2.411701118264995</c:v>
                </c:pt>
                <c:pt idx="7">
                  <c:v>2.411701118264995</c:v>
                </c:pt>
                <c:pt idx="8">
                  <c:v>2.411701118264995</c:v>
                </c:pt>
                <c:pt idx="9">
                  <c:v>2.1612493485738105</c:v>
                </c:pt>
                <c:pt idx="10">
                  <c:v>2.4</c:v>
                </c:pt>
              </c:numCache>
            </c:numRef>
          </c:yVal>
          <c:smooth val="0"/>
          <c:extLst>
            <c:ext xmlns:c16="http://schemas.microsoft.com/office/drawing/2014/chart" uri="{C3380CC4-5D6E-409C-BE32-E72D297353CC}">
              <c16:uniqueId val="{00000001-06A4-4BDF-AC2F-6CEA2DDE02CA}"/>
            </c:ext>
          </c:extLst>
        </c:ser>
        <c:ser>
          <c:idx val="2"/>
          <c:order val="2"/>
          <c:tx>
            <c:v>11000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GDP!$A$9:$A$19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GDP!$D$29:$D$39</c:f>
              <c:numCache>
                <c:formatCode>General</c:formatCode>
                <c:ptCount val="11"/>
                <c:pt idx="0">
                  <c:v>2.6007540708467189</c:v>
                </c:pt>
                <c:pt idx="1">
                  <c:v>2.6002167140989152</c:v>
                </c:pt>
                <c:pt idx="2">
                  <c:v>2.6002167140989152</c:v>
                </c:pt>
                <c:pt idx="3">
                  <c:v>2.5516239655540964</c:v>
                </c:pt>
                <c:pt idx="4">
                  <c:v>2.5516239655540964</c:v>
                </c:pt>
                <c:pt idx="5">
                  <c:v>2.5516239655540964</c:v>
                </c:pt>
                <c:pt idx="6">
                  <c:v>2.6537356390944566</c:v>
                </c:pt>
                <c:pt idx="7">
                  <c:v>2.6537356390944566</c:v>
                </c:pt>
                <c:pt idx="8">
                  <c:v>2.6537356390944566</c:v>
                </c:pt>
                <c:pt idx="9">
                  <c:v>2.3810374179203002</c:v>
                </c:pt>
                <c:pt idx="10">
                  <c:v>2.6</c:v>
                </c:pt>
              </c:numCache>
            </c:numRef>
          </c:yVal>
          <c:smooth val="0"/>
          <c:extLst>
            <c:ext xmlns:c16="http://schemas.microsoft.com/office/drawing/2014/chart" uri="{C3380CC4-5D6E-409C-BE32-E72D297353CC}">
              <c16:uniqueId val="{00000002-06A4-4BDF-AC2F-6CEA2DDE02CA}"/>
            </c:ext>
          </c:extLst>
        </c:ser>
        <c:dLbls>
          <c:showLegendKey val="0"/>
          <c:showVal val="0"/>
          <c:showCatName val="0"/>
          <c:showSerName val="0"/>
          <c:showPercent val="0"/>
          <c:showBubbleSize val="0"/>
        </c:dLbls>
        <c:axId val="1407751632"/>
        <c:axId val="1407747056"/>
      </c:scatterChart>
      <c:valAx>
        <c:axId val="140775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ACI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GDP!$B$210</c:f>
              <c:strCache>
                <c:ptCount val="1"/>
                <c:pt idx="0">
                  <c:v>9000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GDP!$B$211:$B$219</c:f>
              <c:numCache>
                <c:formatCode>General</c:formatCode>
                <c:ptCount val="9"/>
                <c:pt idx="0">
                  <c:v>0.38206954133572929</c:v>
                </c:pt>
                <c:pt idx="1">
                  <c:v>0.38014864241212215</c:v>
                </c:pt>
                <c:pt idx="2">
                  <c:v>0.38014864241212215</c:v>
                </c:pt>
                <c:pt idx="3">
                  <c:v>0.37831648700644332</c:v>
                </c:pt>
                <c:pt idx="4">
                  <c:v>0.37831648700644332</c:v>
                </c:pt>
                <c:pt idx="5">
                  <c:v>0.37831648700644332</c:v>
                </c:pt>
                <c:pt idx="6">
                  <c:v>0.406272231392311</c:v>
                </c:pt>
                <c:pt idx="7">
                  <c:v>0.406272231392311</c:v>
                </c:pt>
                <c:pt idx="8">
                  <c:v>0.406272231392311</c:v>
                </c:pt>
              </c:numCache>
            </c:numRef>
          </c:yVal>
          <c:smooth val="0"/>
          <c:extLst>
            <c:ext xmlns:c16="http://schemas.microsoft.com/office/drawing/2014/chart" uri="{C3380CC4-5D6E-409C-BE32-E72D297353CC}">
              <c16:uniqueId val="{00000000-1E7D-48A7-9D50-31DB6AFD1458}"/>
            </c:ext>
          </c:extLst>
        </c:ser>
        <c:ser>
          <c:idx val="1"/>
          <c:order val="1"/>
          <c:tx>
            <c:strRef>
              <c:f>GDP!$C$210</c:f>
              <c:strCache>
                <c:ptCount val="1"/>
                <c:pt idx="0">
                  <c:v>10000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GDP!$C$211:$C$219</c:f>
              <c:numCache>
                <c:formatCode>General</c:formatCode>
                <c:ptCount val="9"/>
                <c:pt idx="0">
                  <c:v>0.42228738779212188</c:v>
                </c:pt>
                <c:pt idx="1">
                  <c:v>0.42576647950157687</c:v>
                </c:pt>
                <c:pt idx="2">
                  <c:v>0.42576647950157687</c:v>
                </c:pt>
                <c:pt idx="3">
                  <c:v>0.41856292179436289</c:v>
                </c:pt>
                <c:pt idx="4">
                  <c:v>0.41856292179436289</c:v>
                </c:pt>
                <c:pt idx="5">
                  <c:v>0.41856292179436289</c:v>
                </c:pt>
                <c:pt idx="6">
                  <c:v>0.44949268154042921</c:v>
                </c:pt>
                <c:pt idx="7">
                  <c:v>0.44949268154042921</c:v>
                </c:pt>
                <c:pt idx="8">
                  <c:v>0.44949268154042921</c:v>
                </c:pt>
              </c:numCache>
            </c:numRef>
          </c:yVal>
          <c:smooth val="0"/>
          <c:extLst>
            <c:ext xmlns:c16="http://schemas.microsoft.com/office/drawing/2014/chart" uri="{C3380CC4-5D6E-409C-BE32-E72D297353CC}">
              <c16:uniqueId val="{00000004-1E7D-48A7-9D50-31DB6AFD1458}"/>
            </c:ext>
          </c:extLst>
        </c:ser>
        <c:ser>
          <c:idx val="2"/>
          <c:order val="2"/>
          <c:tx>
            <c:strRef>
              <c:f>GDP!$D$210</c:f>
              <c:strCache>
                <c:ptCount val="1"/>
                <c:pt idx="0">
                  <c:v>11000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GDP!$D$211:$D$219</c:f>
              <c:numCache>
                <c:formatCode>General</c:formatCode>
                <c:ptCount val="9"/>
                <c:pt idx="0">
                  <c:v>0.46920820865791324</c:v>
                </c:pt>
                <c:pt idx="1">
                  <c:v>0.47138431659103147</c:v>
                </c:pt>
                <c:pt idx="2">
                  <c:v>0.47138431659103147</c:v>
                </c:pt>
                <c:pt idx="3">
                  <c:v>0.46685864353986617</c:v>
                </c:pt>
                <c:pt idx="4">
                  <c:v>0.46685864353986617</c:v>
                </c:pt>
                <c:pt idx="5">
                  <c:v>0.46685864353986617</c:v>
                </c:pt>
                <c:pt idx="6">
                  <c:v>0.4927131316885473</c:v>
                </c:pt>
                <c:pt idx="7">
                  <c:v>0.4927131316885473</c:v>
                </c:pt>
                <c:pt idx="8">
                  <c:v>0.4927131316885473</c:v>
                </c:pt>
              </c:numCache>
            </c:numRef>
          </c:yVal>
          <c:smooth val="0"/>
          <c:extLst>
            <c:ext xmlns:c16="http://schemas.microsoft.com/office/drawing/2014/chart" uri="{C3380CC4-5D6E-409C-BE32-E72D297353CC}">
              <c16:uniqueId val="{00000005-1E7D-48A7-9D50-31DB6AFD1458}"/>
            </c:ext>
          </c:extLst>
        </c:ser>
        <c:dLbls>
          <c:showLegendKey val="0"/>
          <c:showVal val="0"/>
          <c:showCatName val="0"/>
          <c:showSerName val="0"/>
          <c:showPercent val="0"/>
          <c:showBubbleSize val="0"/>
        </c:dLbls>
        <c:axId val="1407751632"/>
        <c:axId val="1407747056"/>
      </c:scatterChart>
      <c:valAx>
        <c:axId val="1407751632"/>
        <c:scaling>
          <c:orientation val="minMax"/>
          <c:max val="2024"/>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370000000000000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ACI CAP</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5362998793742007E-2"/>
          <c:y val="3.2838157827131981E-2"/>
          <c:w val="0.6878607195522819"/>
          <c:h val="0.7907234401812846"/>
        </c:manualLayout>
      </c:layout>
      <c:scatterChart>
        <c:scatterStyle val="lineMarker"/>
        <c:varyColors val="0"/>
        <c:ser>
          <c:idx val="0"/>
          <c:order val="0"/>
          <c:tx>
            <c:strRef>
              <c:f>GDP!$L$210</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GDP!$L$211:$L$219</c:f>
              <c:numCache>
                <c:formatCode>General</c:formatCode>
                <c:ptCount val="9"/>
                <c:pt idx="0">
                  <c:v>238.18349266357555</c:v>
                </c:pt>
                <c:pt idx="1">
                  <c:v>238.67252365202677</c:v>
                </c:pt>
                <c:pt idx="2">
                  <c:v>238.67252365202677</c:v>
                </c:pt>
                <c:pt idx="3">
                  <c:v>236.39145937032401</c:v>
                </c:pt>
                <c:pt idx="4">
                  <c:v>236.39145937032401</c:v>
                </c:pt>
                <c:pt idx="5">
                  <c:v>236.39145937032401</c:v>
                </c:pt>
                <c:pt idx="6">
                  <c:v>251.76776620281808</c:v>
                </c:pt>
                <c:pt idx="7">
                  <c:v>251.76776620281808</c:v>
                </c:pt>
                <c:pt idx="8">
                  <c:v>251.76776620281808</c:v>
                </c:pt>
              </c:numCache>
            </c:numRef>
          </c:yVal>
          <c:smooth val="0"/>
          <c:extLst>
            <c:ext xmlns:c16="http://schemas.microsoft.com/office/drawing/2014/chart" uri="{C3380CC4-5D6E-409C-BE32-E72D297353CC}">
              <c16:uniqueId val="{00000000-B8F5-4912-928C-4816DC827FB6}"/>
            </c:ext>
          </c:extLst>
        </c:ser>
        <c:ser>
          <c:idx val="1"/>
          <c:order val="1"/>
          <c:tx>
            <c:strRef>
              <c:f>GDP!$M$210</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GDP!$M$211:$M$219</c:f>
              <c:numCache>
                <c:formatCode>General</c:formatCode>
                <c:ptCount val="9"/>
                <c:pt idx="0">
                  <c:v>179.79388258330297</c:v>
                </c:pt>
                <c:pt idx="1">
                  <c:v>180.06120596492576</c:v>
                </c:pt>
                <c:pt idx="2">
                  <c:v>180.06120596492576</c:v>
                </c:pt>
                <c:pt idx="3">
                  <c:v>178.34000183222889</c:v>
                </c:pt>
                <c:pt idx="4">
                  <c:v>178.34000183222889</c:v>
                </c:pt>
                <c:pt idx="5">
                  <c:v>178.34000183222889</c:v>
                </c:pt>
                <c:pt idx="6">
                  <c:v>189.94523431094984</c:v>
                </c:pt>
                <c:pt idx="7">
                  <c:v>189.94523431094984</c:v>
                </c:pt>
                <c:pt idx="8">
                  <c:v>189.94523431094984</c:v>
                </c:pt>
              </c:numCache>
            </c:numRef>
          </c:yVal>
          <c:smooth val="0"/>
          <c:extLst>
            <c:ext xmlns:c16="http://schemas.microsoft.com/office/drawing/2014/chart" uri="{C3380CC4-5D6E-409C-BE32-E72D297353CC}">
              <c16:uniqueId val="{00000010-B8F5-4912-928C-4816DC827FB6}"/>
            </c:ext>
          </c:extLst>
        </c:ser>
        <c:ser>
          <c:idx val="2"/>
          <c:order val="2"/>
          <c:tx>
            <c:strRef>
              <c:f>GDP!$N$210</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GDP!$N$211:$N$219</c:f>
              <c:numCache>
                <c:formatCode>General</c:formatCode>
                <c:ptCount val="9"/>
                <c:pt idx="0">
                  <c:v>159.84583074093226</c:v>
                </c:pt>
                <c:pt idx="1">
                  <c:v>160.08059331974462</c:v>
                </c:pt>
                <c:pt idx="2">
                  <c:v>160.08059331974462</c:v>
                </c:pt>
                <c:pt idx="3">
                  <c:v>158.54680520353008</c:v>
                </c:pt>
                <c:pt idx="4">
                  <c:v>158.54680520353008</c:v>
                </c:pt>
                <c:pt idx="5">
                  <c:v>158.54680520353008</c:v>
                </c:pt>
                <c:pt idx="6">
                  <c:v>168.86229872869777</c:v>
                </c:pt>
                <c:pt idx="7">
                  <c:v>168.86229872869777</c:v>
                </c:pt>
                <c:pt idx="8">
                  <c:v>168.86229872869777</c:v>
                </c:pt>
              </c:numCache>
            </c:numRef>
          </c:yVal>
          <c:smooth val="0"/>
          <c:extLst>
            <c:ext xmlns:c16="http://schemas.microsoft.com/office/drawing/2014/chart" uri="{C3380CC4-5D6E-409C-BE32-E72D297353CC}">
              <c16:uniqueId val="{00000011-B8F5-4912-928C-4816DC827FB6}"/>
            </c:ext>
          </c:extLst>
        </c:ser>
        <c:ser>
          <c:idx val="3"/>
          <c:order val="3"/>
          <c:tx>
            <c:strRef>
              <c:f>GDP!$O$210</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GDP!$O$211:$O$219</c:f>
              <c:numCache>
                <c:formatCode>General</c:formatCode>
                <c:ptCount val="9"/>
                <c:pt idx="0">
                  <c:v>148.39715044967915</c:v>
                </c:pt>
                <c:pt idx="1">
                  <c:v>148.61531026459502</c:v>
                </c:pt>
                <c:pt idx="2">
                  <c:v>148.61531026459502</c:v>
                </c:pt>
                <c:pt idx="3">
                  <c:v>147.19731059333679</c:v>
                </c:pt>
                <c:pt idx="4">
                  <c:v>147.19731059333679</c:v>
                </c:pt>
                <c:pt idx="5">
                  <c:v>147.19731059333679</c:v>
                </c:pt>
                <c:pt idx="6">
                  <c:v>156.76921677725431</c:v>
                </c:pt>
                <c:pt idx="7">
                  <c:v>156.76921677725431</c:v>
                </c:pt>
                <c:pt idx="8">
                  <c:v>156.76921677725431</c:v>
                </c:pt>
              </c:numCache>
            </c:numRef>
          </c:yVal>
          <c:smooth val="0"/>
          <c:extLst>
            <c:ext xmlns:c16="http://schemas.microsoft.com/office/drawing/2014/chart" uri="{C3380CC4-5D6E-409C-BE32-E72D297353CC}">
              <c16:uniqueId val="{00000012-B8F5-4912-928C-4816DC827FB6}"/>
            </c:ext>
          </c:extLst>
        </c:ser>
        <c:ser>
          <c:idx val="4"/>
          <c:order val="4"/>
          <c:tx>
            <c:strRef>
              <c:f>GDP!$P$210</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GDP!$P$211:$P$219</c:f>
              <c:numCache>
                <c:formatCode>General</c:formatCode>
                <c:ptCount val="9"/>
                <c:pt idx="0">
                  <c:v>137.45119323913099</c:v>
                </c:pt>
                <c:pt idx="1">
                  <c:v>137.65182341742943</c:v>
                </c:pt>
                <c:pt idx="2">
                  <c:v>137.65182341742943</c:v>
                </c:pt>
                <c:pt idx="3">
                  <c:v>136.33882248755609</c:v>
                </c:pt>
                <c:pt idx="4">
                  <c:v>136.33882248755609</c:v>
                </c:pt>
                <c:pt idx="5">
                  <c:v>136.33882248755609</c:v>
                </c:pt>
                <c:pt idx="6">
                  <c:v>145.20342431761787</c:v>
                </c:pt>
                <c:pt idx="7">
                  <c:v>145.20342431761787</c:v>
                </c:pt>
                <c:pt idx="8">
                  <c:v>145.20342431761787</c:v>
                </c:pt>
              </c:numCache>
            </c:numRef>
          </c:yVal>
          <c:smooth val="0"/>
          <c:extLst>
            <c:ext xmlns:c16="http://schemas.microsoft.com/office/drawing/2014/chart" uri="{C3380CC4-5D6E-409C-BE32-E72D297353CC}">
              <c16:uniqueId val="{00000013-B8F5-4912-928C-4816DC827FB6}"/>
            </c:ext>
          </c:extLst>
        </c:ser>
        <c:ser>
          <c:idx val="5"/>
          <c:order val="5"/>
          <c:tx>
            <c:strRef>
              <c:f>GDP!$Q$210</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GDP!$Q$211:$Q$219</c:f>
              <c:numCache>
                <c:formatCode>General</c:formatCode>
                <c:ptCount val="9"/>
                <c:pt idx="0">
                  <c:v>257.16631619099286</c:v>
                </c:pt>
                <c:pt idx="1">
                  <c:v>257.55070523421273</c:v>
                </c:pt>
                <c:pt idx="2">
                  <c:v>257.55070523421273</c:v>
                </c:pt>
                <c:pt idx="3">
                  <c:v>255.08995297279142</c:v>
                </c:pt>
                <c:pt idx="4">
                  <c:v>255.08995297279142</c:v>
                </c:pt>
                <c:pt idx="5">
                  <c:v>255.08995297279142</c:v>
                </c:pt>
                <c:pt idx="6">
                  <c:v>271.70103781113016</c:v>
                </c:pt>
                <c:pt idx="7">
                  <c:v>271.70103781113016</c:v>
                </c:pt>
                <c:pt idx="8">
                  <c:v>271.70103781113016</c:v>
                </c:pt>
              </c:numCache>
            </c:numRef>
          </c:yVal>
          <c:smooth val="0"/>
          <c:extLst>
            <c:ext xmlns:c16="http://schemas.microsoft.com/office/drawing/2014/chart" uri="{C3380CC4-5D6E-409C-BE32-E72D297353CC}">
              <c16:uniqueId val="{00000014-B8F5-4912-928C-4816DC827FB6}"/>
            </c:ext>
          </c:extLst>
        </c:ser>
        <c:ser>
          <c:idx val="6"/>
          <c:order val="6"/>
          <c:tx>
            <c:strRef>
              <c:f>GDP!$R$210</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GDP!$R$211:$R$219</c:f>
              <c:numCache>
                <c:formatCode>General</c:formatCode>
                <c:ptCount val="9"/>
                <c:pt idx="0">
                  <c:v>194.86887203004079</c:v>
                </c:pt>
                <c:pt idx="1">
                  <c:v>195.16071004153525</c:v>
                </c:pt>
                <c:pt idx="2">
                  <c:v>195.16071004153525</c:v>
                </c:pt>
                <c:pt idx="3">
                  <c:v>193.29557699941978</c:v>
                </c:pt>
                <c:pt idx="4">
                  <c:v>193.29557699941978</c:v>
                </c:pt>
                <c:pt idx="5">
                  <c:v>193.29557699941978</c:v>
                </c:pt>
                <c:pt idx="6">
                  <c:v>205.88493632557584</c:v>
                </c:pt>
                <c:pt idx="7">
                  <c:v>205.88493632557584</c:v>
                </c:pt>
                <c:pt idx="8">
                  <c:v>205.88493632557584</c:v>
                </c:pt>
              </c:numCache>
            </c:numRef>
          </c:yVal>
          <c:smooth val="0"/>
          <c:extLst>
            <c:ext xmlns:c16="http://schemas.microsoft.com/office/drawing/2014/chart" uri="{C3380CC4-5D6E-409C-BE32-E72D297353CC}">
              <c16:uniqueId val="{00000015-B8F5-4912-928C-4816DC827FB6}"/>
            </c:ext>
          </c:extLst>
        </c:ser>
        <c:ser>
          <c:idx val="7"/>
          <c:order val="7"/>
          <c:tx>
            <c:strRef>
              <c:f>GDP!$S$210</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GDP!$S$211:$S$219</c:f>
              <c:numCache>
                <c:formatCode>General</c:formatCode>
                <c:ptCount val="9"/>
                <c:pt idx="0">
                  <c:v>173.47297771523992</c:v>
                </c:pt>
                <c:pt idx="1">
                  <c:v>173.72792958233981</c:v>
                </c:pt>
                <c:pt idx="2">
                  <c:v>173.72792958233981</c:v>
                </c:pt>
                <c:pt idx="3">
                  <c:v>172.06960729227106</c:v>
                </c:pt>
                <c:pt idx="4">
                  <c:v>172.06960729227106</c:v>
                </c:pt>
                <c:pt idx="5">
                  <c:v>172.06960729227106</c:v>
                </c:pt>
                <c:pt idx="6">
                  <c:v>183.27199680808039</c:v>
                </c:pt>
                <c:pt idx="7">
                  <c:v>183.27199680808039</c:v>
                </c:pt>
                <c:pt idx="8">
                  <c:v>183.27199680808039</c:v>
                </c:pt>
              </c:numCache>
            </c:numRef>
          </c:yVal>
          <c:smooth val="0"/>
          <c:extLst>
            <c:ext xmlns:c16="http://schemas.microsoft.com/office/drawing/2014/chart" uri="{C3380CC4-5D6E-409C-BE32-E72D297353CC}">
              <c16:uniqueId val="{00000016-B8F5-4912-928C-4816DC827FB6}"/>
            </c:ext>
          </c:extLst>
        </c:ser>
        <c:ser>
          <c:idx val="8"/>
          <c:order val="8"/>
          <c:tx>
            <c:strRef>
              <c:f>GDP!$T$210</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GDP!$T$211:$T$219</c:f>
              <c:numCache>
                <c:formatCode>General</c:formatCode>
                <c:ptCount val="9"/>
                <c:pt idx="0">
                  <c:v>161.15961372517441</c:v>
                </c:pt>
                <c:pt idx="1">
                  <c:v>161.3959076224906</c:v>
                </c:pt>
                <c:pt idx="2">
                  <c:v>161.3959076224906</c:v>
                </c:pt>
                <c:pt idx="3">
                  <c:v>159.85883897761627</c:v>
                </c:pt>
                <c:pt idx="4">
                  <c:v>159.85883897761627</c:v>
                </c:pt>
                <c:pt idx="5">
                  <c:v>159.85883897761627</c:v>
                </c:pt>
                <c:pt idx="6">
                  <c:v>170.2626413134968</c:v>
                </c:pt>
                <c:pt idx="7">
                  <c:v>170.2626413134968</c:v>
                </c:pt>
                <c:pt idx="8">
                  <c:v>170.2626413134968</c:v>
                </c:pt>
              </c:numCache>
            </c:numRef>
          </c:yVal>
          <c:smooth val="0"/>
          <c:extLst>
            <c:ext xmlns:c16="http://schemas.microsoft.com/office/drawing/2014/chart" uri="{C3380CC4-5D6E-409C-BE32-E72D297353CC}">
              <c16:uniqueId val="{00000017-B8F5-4912-928C-4816DC827FB6}"/>
            </c:ext>
          </c:extLst>
        </c:ser>
        <c:ser>
          <c:idx val="9"/>
          <c:order val="9"/>
          <c:tx>
            <c:strRef>
              <c:f>GDP!$U$210</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GDP!$U$211:$U$219</c:f>
              <c:numCache>
                <c:formatCode>General</c:formatCode>
                <c:ptCount val="9"/>
                <c:pt idx="0">
                  <c:v>149.36237876463261</c:v>
                </c:pt>
                <c:pt idx="1">
                  <c:v>149.58088781632185</c:v>
                </c:pt>
                <c:pt idx="2">
                  <c:v>149.58088781632185</c:v>
                </c:pt>
                <c:pt idx="3">
                  <c:v>148.15517574128927</c:v>
                </c:pt>
                <c:pt idx="4">
                  <c:v>148.15517574128927</c:v>
                </c:pt>
                <c:pt idx="5">
                  <c:v>148.15517574128927</c:v>
                </c:pt>
                <c:pt idx="6">
                  <c:v>157.79786349077952</c:v>
                </c:pt>
                <c:pt idx="7">
                  <c:v>157.79786349077952</c:v>
                </c:pt>
                <c:pt idx="8">
                  <c:v>157.79786349077952</c:v>
                </c:pt>
              </c:numCache>
            </c:numRef>
          </c:yVal>
          <c:smooth val="0"/>
          <c:extLst>
            <c:ext xmlns:c16="http://schemas.microsoft.com/office/drawing/2014/chart" uri="{C3380CC4-5D6E-409C-BE32-E72D297353CC}">
              <c16:uniqueId val="{00000018-B8F5-4912-928C-4816DC827FB6}"/>
            </c:ext>
          </c:extLst>
        </c:ser>
        <c:ser>
          <c:idx val="10"/>
          <c:order val="10"/>
          <c:tx>
            <c:strRef>
              <c:f>GDP!$V$210</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GDP!$V$211:$V$219</c:f>
              <c:numCache>
                <c:formatCode>General</c:formatCode>
                <c:ptCount val="9"/>
                <c:pt idx="0">
                  <c:v>275.64641663770522</c:v>
                </c:pt>
                <c:pt idx="1">
                  <c:v>276.05634114683482</c:v>
                </c:pt>
                <c:pt idx="2">
                  <c:v>276.05634114683482</c:v>
                </c:pt>
                <c:pt idx="3">
                  <c:v>273.41817937520995</c:v>
                </c:pt>
                <c:pt idx="4">
                  <c:v>273.41817937520995</c:v>
                </c:pt>
                <c:pt idx="5">
                  <c:v>273.41817937520995</c:v>
                </c:pt>
                <c:pt idx="6">
                  <c:v>291.22803718805</c:v>
                </c:pt>
                <c:pt idx="7">
                  <c:v>291.22803718805</c:v>
                </c:pt>
                <c:pt idx="8">
                  <c:v>291.22803718805</c:v>
                </c:pt>
              </c:numCache>
            </c:numRef>
          </c:yVal>
          <c:smooth val="0"/>
          <c:extLst>
            <c:ext xmlns:c16="http://schemas.microsoft.com/office/drawing/2014/chart" uri="{C3380CC4-5D6E-409C-BE32-E72D297353CC}">
              <c16:uniqueId val="{00000019-B8F5-4912-928C-4816DC827FB6}"/>
            </c:ext>
          </c:extLst>
        </c:ser>
        <c:ser>
          <c:idx val="11"/>
          <c:order val="11"/>
          <c:tx>
            <c:strRef>
              <c:f>GDP!$W$210</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GDP!$W$211:$W$219</c:f>
              <c:numCache>
                <c:formatCode>General</c:formatCode>
                <c:ptCount val="9"/>
                <c:pt idx="0">
                  <c:v>209.66233655158385</c:v>
                </c:pt>
                <c:pt idx="1">
                  <c:v>209.97130114991157</c:v>
                </c:pt>
                <c:pt idx="2">
                  <c:v>209.97130114991157</c:v>
                </c:pt>
                <c:pt idx="3">
                  <c:v>207.96942712309522</c:v>
                </c:pt>
                <c:pt idx="4">
                  <c:v>207.96942712309522</c:v>
                </c:pt>
                <c:pt idx="5">
                  <c:v>207.96942712309522</c:v>
                </c:pt>
                <c:pt idx="6">
                  <c:v>221.51345109913535</c:v>
                </c:pt>
                <c:pt idx="7">
                  <c:v>221.51345109913535</c:v>
                </c:pt>
                <c:pt idx="8">
                  <c:v>221.51345109913535</c:v>
                </c:pt>
              </c:numCache>
            </c:numRef>
          </c:yVal>
          <c:smooth val="0"/>
          <c:extLst>
            <c:ext xmlns:c16="http://schemas.microsoft.com/office/drawing/2014/chart" uri="{C3380CC4-5D6E-409C-BE32-E72D297353CC}">
              <c16:uniqueId val="{0000001A-B8F5-4912-928C-4816DC827FB6}"/>
            </c:ext>
          </c:extLst>
        </c:ser>
        <c:ser>
          <c:idx val="12"/>
          <c:order val="12"/>
          <c:tx>
            <c:strRef>
              <c:f>GDP!$X$210</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GDP!$X$211:$X$219</c:f>
              <c:numCache>
                <c:formatCode>General</c:formatCode>
                <c:ptCount val="9"/>
                <c:pt idx="0">
                  <c:v>186.84541166199045</c:v>
                </c:pt>
                <c:pt idx="1">
                  <c:v>187.12436774094303</c:v>
                </c:pt>
                <c:pt idx="2">
                  <c:v>187.12436774094303</c:v>
                </c:pt>
                <c:pt idx="3">
                  <c:v>185.33483219836933</c:v>
                </c:pt>
                <c:pt idx="4">
                  <c:v>185.33483219836933</c:v>
                </c:pt>
                <c:pt idx="5">
                  <c:v>185.33483219836933</c:v>
                </c:pt>
                <c:pt idx="6">
                  <c:v>197.40508400651504</c:v>
                </c:pt>
                <c:pt idx="7">
                  <c:v>197.40508400651504</c:v>
                </c:pt>
                <c:pt idx="8">
                  <c:v>197.40508400651504</c:v>
                </c:pt>
              </c:numCache>
            </c:numRef>
          </c:yVal>
          <c:smooth val="0"/>
          <c:extLst>
            <c:ext xmlns:c16="http://schemas.microsoft.com/office/drawing/2014/chart" uri="{C3380CC4-5D6E-409C-BE32-E72D297353CC}">
              <c16:uniqueId val="{0000001B-B8F5-4912-928C-4816DC827FB6}"/>
            </c:ext>
          </c:extLst>
        </c:ser>
        <c:ser>
          <c:idx val="13"/>
          <c:order val="13"/>
          <c:tx>
            <c:strRef>
              <c:f>GDP!$Y$210</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GDP!$Y$211:$Y$219</c:f>
              <c:numCache>
                <c:formatCode>General</c:formatCode>
                <c:ptCount val="9"/>
                <c:pt idx="0">
                  <c:v>173.67406694752191</c:v>
                </c:pt>
                <c:pt idx="1">
                  <c:v>173.93320984924236</c:v>
                </c:pt>
                <c:pt idx="2">
                  <c:v>173.93320984924236</c:v>
                </c:pt>
                <c:pt idx="3">
                  <c:v>172.27083946621067</c:v>
                </c:pt>
                <c:pt idx="4">
                  <c:v>172.27083946621067</c:v>
                </c:pt>
                <c:pt idx="5">
                  <c:v>172.27083946621067</c:v>
                </c:pt>
                <c:pt idx="6">
                  <c:v>183.49674314885058</c:v>
                </c:pt>
                <c:pt idx="7">
                  <c:v>183.49674314885058</c:v>
                </c:pt>
                <c:pt idx="8">
                  <c:v>183.49674314885058</c:v>
                </c:pt>
              </c:numCache>
            </c:numRef>
          </c:yVal>
          <c:smooth val="0"/>
          <c:extLst>
            <c:ext xmlns:c16="http://schemas.microsoft.com/office/drawing/2014/chart" uri="{C3380CC4-5D6E-409C-BE32-E72D297353CC}">
              <c16:uniqueId val="{0000001C-B8F5-4912-928C-4816DC827FB6}"/>
            </c:ext>
          </c:extLst>
        </c:ser>
        <c:ser>
          <c:idx val="14"/>
          <c:order val="14"/>
          <c:tx>
            <c:strRef>
              <c:f>GDP!$Z$210</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GDP!$Z$211:$Z$219</c:f>
              <c:numCache>
                <c:formatCode>General</c:formatCode>
                <c:ptCount val="9"/>
                <c:pt idx="0">
                  <c:v>161.03225721139583</c:v>
                </c:pt>
                <c:pt idx="1">
                  <c:v>161.27426005691871</c:v>
                </c:pt>
                <c:pt idx="2">
                  <c:v>161.27426005691871</c:v>
                </c:pt>
                <c:pt idx="3">
                  <c:v>159.73809967325249</c:v>
                </c:pt>
                <c:pt idx="4">
                  <c:v>159.73809967325249</c:v>
                </c:pt>
                <c:pt idx="5">
                  <c:v>159.73809967325249</c:v>
                </c:pt>
                <c:pt idx="6">
                  <c:v>170.14162405308207</c:v>
                </c:pt>
                <c:pt idx="7">
                  <c:v>170.14162405308207</c:v>
                </c:pt>
                <c:pt idx="8">
                  <c:v>170.14162405308207</c:v>
                </c:pt>
              </c:numCache>
            </c:numRef>
          </c:yVal>
          <c:smooth val="0"/>
          <c:extLst>
            <c:ext xmlns:c16="http://schemas.microsoft.com/office/drawing/2014/chart" uri="{C3380CC4-5D6E-409C-BE32-E72D297353CC}">
              <c16:uniqueId val="{0000001D-B8F5-4912-928C-4816DC827FB6}"/>
            </c:ext>
          </c:extLst>
        </c:ser>
        <c:dLbls>
          <c:showLegendKey val="0"/>
          <c:showVal val="0"/>
          <c:showCatName val="0"/>
          <c:showSerName val="0"/>
          <c:showPercent val="0"/>
          <c:showBubbleSize val="0"/>
        </c:dLbls>
        <c:axId val="1407751632"/>
        <c:axId val="1407747056"/>
      </c:scatterChart>
      <c:valAx>
        <c:axId val="1407751632"/>
        <c:scaling>
          <c:orientation val="minMax"/>
          <c:max val="2024"/>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12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7174217128184408"/>
          <c:y val="0.12164509760219026"/>
          <c:w val="0.22723645687476132"/>
          <c:h val="0.869406184392512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ACI FOM</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0597302766959746"/>
          <c:y val="3.3264026003563006E-2"/>
          <c:w val="0.71130150847774698"/>
          <c:h val="0.85811652026230945"/>
        </c:manualLayout>
      </c:layout>
      <c:scatterChart>
        <c:scatterStyle val="lineMarker"/>
        <c:varyColors val="0"/>
        <c:ser>
          <c:idx val="0"/>
          <c:order val="0"/>
          <c:tx>
            <c:strRef>
              <c:f>GDP!$AG$210</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GDP!$AG$211:$AG$219</c:f>
              <c:numCache>
                <c:formatCode>General</c:formatCode>
                <c:ptCount val="9"/>
                <c:pt idx="0">
                  <c:v>0.83787180117484505</c:v>
                </c:pt>
                <c:pt idx="1">
                  <c:v>0.83632701330666881</c:v>
                </c:pt>
                <c:pt idx="2">
                  <c:v>0.83632701330666881</c:v>
                </c:pt>
                <c:pt idx="3">
                  <c:v>0.82907655663114177</c:v>
                </c:pt>
                <c:pt idx="4">
                  <c:v>0.82907655663114177</c:v>
                </c:pt>
                <c:pt idx="5">
                  <c:v>0.82907655663114177</c:v>
                </c:pt>
                <c:pt idx="6">
                  <c:v>0.88169718302161115</c:v>
                </c:pt>
                <c:pt idx="7">
                  <c:v>0.88169718302161115</c:v>
                </c:pt>
                <c:pt idx="8">
                  <c:v>0.88169718302161115</c:v>
                </c:pt>
              </c:numCache>
            </c:numRef>
          </c:yVal>
          <c:smooth val="0"/>
          <c:extLst>
            <c:ext xmlns:c16="http://schemas.microsoft.com/office/drawing/2014/chart" uri="{C3380CC4-5D6E-409C-BE32-E72D297353CC}">
              <c16:uniqueId val="{00000000-9984-4441-B512-3BF6BC4962BF}"/>
            </c:ext>
          </c:extLst>
        </c:ser>
        <c:ser>
          <c:idx val="1"/>
          <c:order val="1"/>
          <c:tx>
            <c:strRef>
              <c:f>GDP!$AH$210</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GDP!$AH$211:$AH$219</c:f>
              <c:numCache>
                <c:formatCode>General</c:formatCode>
                <c:ptCount val="9"/>
                <c:pt idx="0">
                  <c:v>0.6300795944834835</c:v>
                </c:pt>
                <c:pt idx="1">
                  <c:v>0.63104674640412284</c:v>
                </c:pt>
                <c:pt idx="2">
                  <c:v>0.63104674640412284</c:v>
                </c:pt>
                <c:pt idx="3">
                  <c:v>0.61979509573396041</c:v>
                </c:pt>
                <c:pt idx="4">
                  <c:v>0.61979509573396041</c:v>
                </c:pt>
                <c:pt idx="5">
                  <c:v>0.61979509573396041</c:v>
                </c:pt>
                <c:pt idx="6">
                  <c:v>0.66559493228102018</c:v>
                </c:pt>
                <c:pt idx="7">
                  <c:v>0.66559493228102018</c:v>
                </c:pt>
                <c:pt idx="8">
                  <c:v>0.66559493228102018</c:v>
                </c:pt>
              </c:numCache>
            </c:numRef>
          </c:yVal>
          <c:smooth val="0"/>
          <c:extLst>
            <c:ext xmlns:c16="http://schemas.microsoft.com/office/drawing/2014/chart" uri="{C3380CC4-5D6E-409C-BE32-E72D297353CC}">
              <c16:uniqueId val="{00000010-9984-4441-B512-3BF6BC4962BF}"/>
            </c:ext>
          </c:extLst>
        </c:ser>
        <c:ser>
          <c:idx val="2"/>
          <c:order val="2"/>
          <c:tx>
            <c:strRef>
              <c:f>GDP!$AI$210</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GDP!$AI$211:$AI$219</c:f>
              <c:numCache>
                <c:formatCode>General</c:formatCode>
                <c:ptCount val="9"/>
                <c:pt idx="0">
                  <c:v>0.56304985038949584</c:v>
                </c:pt>
                <c:pt idx="1">
                  <c:v>0.56261999076994074</c:v>
                </c:pt>
                <c:pt idx="2">
                  <c:v>0.56261999076994074</c:v>
                </c:pt>
                <c:pt idx="3">
                  <c:v>0.55540080007328907</c:v>
                </c:pt>
                <c:pt idx="4">
                  <c:v>0.55540080007328907</c:v>
                </c:pt>
                <c:pt idx="5">
                  <c:v>0.55540080007328907</c:v>
                </c:pt>
                <c:pt idx="6">
                  <c:v>0.58779812201440751</c:v>
                </c:pt>
                <c:pt idx="7">
                  <c:v>0.58779812201440751</c:v>
                </c:pt>
                <c:pt idx="8">
                  <c:v>0.58779812201440751</c:v>
                </c:pt>
              </c:numCache>
            </c:numRef>
          </c:yVal>
          <c:smooth val="0"/>
          <c:extLst>
            <c:ext xmlns:c16="http://schemas.microsoft.com/office/drawing/2014/chart" uri="{C3380CC4-5D6E-409C-BE32-E72D297353CC}">
              <c16:uniqueId val="{00000011-9984-4441-B512-3BF6BC4962BF}"/>
            </c:ext>
          </c:extLst>
        </c:ser>
        <c:ser>
          <c:idx val="3"/>
          <c:order val="3"/>
          <c:tx>
            <c:strRef>
              <c:f>GDP!$AJ$210</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GDP!$AJ$211:$AJ$219</c:f>
              <c:numCache>
                <c:formatCode>General</c:formatCode>
                <c:ptCount val="9"/>
                <c:pt idx="0">
                  <c:v>0.51612902952370465</c:v>
                </c:pt>
                <c:pt idx="1">
                  <c:v>0.51700215368048619</c:v>
                </c:pt>
                <c:pt idx="2">
                  <c:v>0.51700215368048619</c:v>
                </c:pt>
                <c:pt idx="3">
                  <c:v>0.51515436528536962</c:v>
                </c:pt>
                <c:pt idx="4">
                  <c:v>0.51515436528536962</c:v>
                </c:pt>
                <c:pt idx="5">
                  <c:v>0.51515436528536962</c:v>
                </c:pt>
                <c:pt idx="6">
                  <c:v>0.54457767186628914</c:v>
                </c:pt>
                <c:pt idx="7">
                  <c:v>0.54457767186628914</c:v>
                </c:pt>
                <c:pt idx="8">
                  <c:v>0.54457767186628914</c:v>
                </c:pt>
              </c:numCache>
            </c:numRef>
          </c:yVal>
          <c:smooth val="0"/>
          <c:extLst>
            <c:ext xmlns:c16="http://schemas.microsoft.com/office/drawing/2014/chart" uri="{C3380CC4-5D6E-409C-BE32-E72D297353CC}">
              <c16:uniqueId val="{00000012-9984-4441-B512-3BF6BC4962BF}"/>
            </c:ext>
          </c:extLst>
        </c:ser>
        <c:ser>
          <c:idx val="4"/>
          <c:order val="4"/>
          <c:tx>
            <c:strRef>
              <c:f>GDP!$AK$210</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GDP!$AK$211:$AK$219</c:f>
              <c:numCache>
                <c:formatCode>General</c:formatCode>
                <c:ptCount val="9"/>
                <c:pt idx="0">
                  <c:v>0.475911183067312</c:v>
                </c:pt>
                <c:pt idx="1">
                  <c:v>0.47898728943927388</c:v>
                </c:pt>
                <c:pt idx="2">
                  <c:v>0.47898728943927388</c:v>
                </c:pt>
                <c:pt idx="3">
                  <c:v>0.47490793049745011</c:v>
                </c:pt>
                <c:pt idx="4">
                  <c:v>0.47490793049745011</c:v>
                </c:pt>
                <c:pt idx="5">
                  <c:v>0.47490793049745011</c:v>
                </c:pt>
                <c:pt idx="6">
                  <c:v>0.51000131174779462</c:v>
                </c:pt>
                <c:pt idx="7">
                  <c:v>0.51000131174779462</c:v>
                </c:pt>
                <c:pt idx="8">
                  <c:v>0.51000131174779462</c:v>
                </c:pt>
              </c:numCache>
            </c:numRef>
          </c:yVal>
          <c:smooth val="0"/>
          <c:extLst>
            <c:ext xmlns:c16="http://schemas.microsoft.com/office/drawing/2014/chart" uri="{C3380CC4-5D6E-409C-BE32-E72D297353CC}">
              <c16:uniqueId val="{00000013-9984-4441-B512-3BF6BC4962BF}"/>
            </c:ext>
          </c:extLst>
        </c:ser>
        <c:ser>
          <c:idx val="5"/>
          <c:order val="5"/>
          <c:tx>
            <c:strRef>
              <c:f>GDP!$AL$210</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GDP!$AL$211:$AL$219</c:f>
              <c:numCache>
                <c:formatCode>General</c:formatCode>
                <c:ptCount val="9"/>
                <c:pt idx="0">
                  <c:v>0.898198570859434</c:v>
                </c:pt>
                <c:pt idx="1">
                  <c:v>0.89715079609260817</c:v>
                </c:pt>
                <c:pt idx="2">
                  <c:v>0.89715079609260817</c:v>
                </c:pt>
                <c:pt idx="3">
                  <c:v>0.88542156533422911</c:v>
                </c:pt>
                <c:pt idx="4">
                  <c:v>0.88542156533422911</c:v>
                </c:pt>
                <c:pt idx="5">
                  <c:v>0.88542156533422911</c:v>
                </c:pt>
                <c:pt idx="6">
                  <c:v>0.95084990325860019</c:v>
                </c:pt>
                <c:pt idx="7">
                  <c:v>0.95084990325860019</c:v>
                </c:pt>
                <c:pt idx="8">
                  <c:v>0.95084990325860019</c:v>
                </c:pt>
              </c:numCache>
            </c:numRef>
          </c:yVal>
          <c:smooth val="0"/>
          <c:extLst>
            <c:ext xmlns:c16="http://schemas.microsoft.com/office/drawing/2014/chart" uri="{C3380CC4-5D6E-409C-BE32-E72D297353CC}">
              <c16:uniqueId val="{00000014-9984-4441-B512-3BF6BC4962BF}"/>
            </c:ext>
          </c:extLst>
        </c:ser>
        <c:ser>
          <c:idx val="6"/>
          <c:order val="6"/>
          <c:tx>
            <c:strRef>
              <c:f>GDP!$AM$210</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GDP!$AM$211:$AM$219</c:f>
              <c:numCache>
                <c:formatCode>General</c:formatCode>
                <c:ptCount val="9"/>
                <c:pt idx="0">
                  <c:v>0.68370338975867362</c:v>
                </c:pt>
                <c:pt idx="1">
                  <c:v>0.6842675563418199</c:v>
                </c:pt>
                <c:pt idx="2">
                  <c:v>0.6842675563418199</c:v>
                </c:pt>
                <c:pt idx="3">
                  <c:v>0.67614010443704764</c:v>
                </c:pt>
                <c:pt idx="4">
                  <c:v>0.67614010443704764</c:v>
                </c:pt>
                <c:pt idx="5">
                  <c:v>0.67614010443704764</c:v>
                </c:pt>
                <c:pt idx="6">
                  <c:v>0.71745947245876196</c:v>
                </c:pt>
                <c:pt idx="7">
                  <c:v>0.71745947245876196</c:v>
                </c:pt>
                <c:pt idx="8">
                  <c:v>0.71745947245876196</c:v>
                </c:pt>
              </c:numCache>
            </c:numRef>
          </c:yVal>
          <c:smooth val="0"/>
          <c:extLst>
            <c:ext xmlns:c16="http://schemas.microsoft.com/office/drawing/2014/chart" uri="{C3380CC4-5D6E-409C-BE32-E72D297353CC}">
              <c16:uniqueId val="{00000015-9984-4441-B512-3BF6BC4962BF}"/>
            </c:ext>
          </c:extLst>
        </c:ser>
        <c:ser>
          <c:idx val="7"/>
          <c:order val="7"/>
          <c:tx>
            <c:strRef>
              <c:f>GDP!$AN$210</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GDP!$AN$211:$AN$219</c:f>
              <c:numCache>
                <c:formatCode>General</c:formatCode>
                <c:ptCount val="9"/>
                <c:pt idx="0">
                  <c:v>0.60997067125528726</c:v>
                </c:pt>
                <c:pt idx="1">
                  <c:v>0.60823782785939551</c:v>
                </c:pt>
                <c:pt idx="2">
                  <c:v>0.60823782785939551</c:v>
                </c:pt>
                <c:pt idx="3">
                  <c:v>0.60369652181879252</c:v>
                </c:pt>
                <c:pt idx="4">
                  <c:v>0.60369652181879252</c:v>
                </c:pt>
                <c:pt idx="5">
                  <c:v>0.60369652181879252</c:v>
                </c:pt>
                <c:pt idx="6">
                  <c:v>0.63966266219214918</c:v>
                </c:pt>
                <c:pt idx="7">
                  <c:v>0.63966266219214918</c:v>
                </c:pt>
                <c:pt idx="8">
                  <c:v>0.63966266219214918</c:v>
                </c:pt>
              </c:numCache>
            </c:numRef>
          </c:yVal>
          <c:smooth val="0"/>
          <c:extLst>
            <c:ext xmlns:c16="http://schemas.microsoft.com/office/drawing/2014/chart" uri="{C3380CC4-5D6E-409C-BE32-E72D297353CC}">
              <c16:uniqueId val="{00000016-9984-4441-B512-3BF6BC4962BF}"/>
            </c:ext>
          </c:extLst>
        </c:ser>
        <c:ser>
          <c:idx val="8"/>
          <c:order val="8"/>
          <c:tx>
            <c:strRef>
              <c:f>GDP!$AO$210</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GDP!$AO$211:$AO$219</c:f>
              <c:numCache>
                <c:formatCode>General</c:formatCode>
                <c:ptCount val="9"/>
                <c:pt idx="0">
                  <c:v>0.56304985038949584</c:v>
                </c:pt>
                <c:pt idx="1">
                  <c:v>0.56261999076994074</c:v>
                </c:pt>
                <c:pt idx="2">
                  <c:v>0.56261999076994074</c:v>
                </c:pt>
                <c:pt idx="3">
                  <c:v>0.55540080007328907</c:v>
                </c:pt>
                <c:pt idx="4">
                  <c:v>0.55540080007328907</c:v>
                </c:pt>
                <c:pt idx="5">
                  <c:v>0.55540080007328907</c:v>
                </c:pt>
                <c:pt idx="6">
                  <c:v>0.59644221204403092</c:v>
                </c:pt>
                <c:pt idx="7">
                  <c:v>0.59644221204403092</c:v>
                </c:pt>
                <c:pt idx="8">
                  <c:v>0.59644221204403092</c:v>
                </c:pt>
              </c:numCache>
            </c:numRef>
          </c:yVal>
          <c:smooth val="0"/>
          <c:extLst>
            <c:ext xmlns:c16="http://schemas.microsoft.com/office/drawing/2014/chart" uri="{C3380CC4-5D6E-409C-BE32-E72D297353CC}">
              <c16:uniqueId val="{00000017-9984-4441-B512-3BF6BC4962BF}"/>
            </c:ext>
          </c:extLst>
        </c:ser>
        <c:ser>
          <c:idx val="9"/>
          <c:order val="9"/>
          <c:tx>
            <c:strRef>
              <c:f>GDP!$AP$210</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GDP!$AP$211:$AP$219</c:f>
              <c:numCache>
                <c:formatCode>General</c:formatCode>
                <c:ptCount val="9"/>
                <c:pt idx="0">
                  <c:v>0.52283200393310336</c:v>
                </c:pt>
                <c:pt idx="1">
                  <c:v>0.52460512652872848</c:v>
                </c:pt>
                <c:pt idx="2">
                  <c:v>0.52460512652872848</c:v>
                </c:pt>
                <c:pt idx="3">
                  <c:v>0.51515436528536962</c:v>
                </c:pt>
                <c:pt idx="4">
                  <c:v>0.51515436528536962</c:v>
                </c:pt>
                <c:pt idx="5">
                  <c:v>0.51515436528536962</c:v>
                </c:pt>
                <c:pt idx="6">
                  <c:v>0.55322176189591288</c:v>
                </c:pt>
                <c:pt idx="7">
                  <c:v>0.55322176189591288</c:v>
                </c:pt>
                <c:pt idx="8">
                  <c:v>0.55322176189591288</c:v>
                </c:pt>
              </c:numCache>
            </c:numRef>
          </c:yVal>
          <c:smooth val="0"/>
          <c:extLst>
            <c:ext xmlns:c16="http://schemas.microsoft.com/office/drawing/2014/chart" uri="{C3380CC4-5D6E-409C-BE32-E72D297353CC}">
              <c16:uniqueId val="{00000018-9984-4441-B512-3BF6BC4962BF}"/>
            </c:ext>
          </c:extLst>
        </c:ser>
        <c:ser>
          <c:idx val="10"/>
          <c:order val="10"/>
          <c:tx>
            <c:strRef>
              <c:f>GDP!$AQ$210</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GDP!$AQ$211:$AQ$219</c:f>
              <c:numCache>
                <c:formatCode>General</c:formatCode>
                <c:ptCount val="9"/>
                <c:pt idx="0">
                  <c:v>0.96522831495342154</c:v>
                </c:pt>
                <c:pt idx="1">
                  <c:v>0.96557755172679027</c:v>
                </c:pt>
                <c:pt idx="2">
                  <c:v>0.96557755172679027</c:v>
                </c:pt>
                <c:pt idx="3">
                  <c:v>0.95786514795248423</c:v>
                </c:pt>
                <c:pt idx="4">
                  <c:v>0.95786514795248423</c:v>
                </c:pt>
                <c:pt idx="5">
                  <c:v>0.95786514795248423</c:v>
                </c:pt>
                <c:pt idx="6">
                  <c:v>1.0200026234955892</c:v>
                </c:pt>
                <c:pt idx="7">
                  <c:v>1.0200026234955892</c:v>
                </c:pt>
                <c:pt idx="8">
                  <c:v>1.0200026234955892</c:v>
                </c:pt>
              </c:numCache>
            </c:numRef>
          </c:yVal>
          <c:smooth val="0"/>
          <c:extLst>
            <c:ext xmlns:c16="http://schemas.microsoft.com/office/drawing/2014/chart" uri="{C3380CC4-5D6E-409C-BE32-E72D297353CC}">
              <c16:uniqueId val="{00000019-9984-4441-B512-3BF6BC4962BF}"/>
            </c:ext>
          </c:extLst>
        </c:ser>
        <c:ser>
          <c:idx val="11"/>
          <c:order val="11"/>
          <c:tx>
            <c:strRef>
              <c:f>GDP!$AR$210</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GDP!$AR$211:$AR$219</c:f>
              <c:numCache>
                <c:formatCode>General</c:formatCode>
                <c:ptCount val="9"/>
                <c:pt idx="0">
                  <c:v>0.73732718503386374</c:v>
                </c:pt>
                <c:pt idx="1">
                  <c:v>0.73748836627951697</c:v>
                </c:pt>
                <c:pt idx="2">
                  <c:v>0.73748836627951697</c:v>
                </c:pt>
                <c:pt idx="3">
                  <c:v>0.7244358261825512</c:v>
                </c:pt>
                <c:pt idx="4">
                  <c:v>0.7244358261825512</c:v>
                </c:pt>
                <c:pt idx="5">
                  <c:v>0.7244358261825512</c:v>
                </c:pt>
                <c:pt idx="6">
                  <c:v>0.77796810266612748</c:v>
                </c:pt>
                <c:pt idx="7">
                  <c:v>0.77796810266612748</c:v>
                </c:pt>
                <c:pt idx="8">
                  <c:v>0.77796810266612748</c:v>
                </c:pt>
              </c:numCache>
            </c:numRef>
          </c:yVal>
          <c:smooth val="0"/>
          <c:extLst>
            <c:ext xmlns:c16="http://schemas.microsoft.com/office/drawing/2014/chart" uri="{C3380CC4-5D6E-409C-BE32-E72D297353CC}">
              <c16:uniqueId val="{0000001A-9984-4441-B512-3BF6BC4962BF}"/>
            </c:ext>
          </c:extLst>
        </c:ser>
        <c:ser>
          <c:idx val="12"/>
          <c:order val="12"/>
          <c:tx>
            <c:strRef>
              <c:f>GDP!$AS$210</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GDP!$AS$211:$AS$219</c:f>
              <c:numCache>
                <c:formatCode>General</c:formatCode>
                <c:ptCount val="9"/>
                <c:pt idx="0">
                  <c:v>0.65018851771167974</c:v>
                </c:pt>
                <c:pt idx="1">
                  <c:v>0.65385566494885006</c:v>
                </c:pt>
                <c:pt idx="2">
                  <c:v>0.65385566494885006</c:v>
                </c:pt>
                <c:pt idx="3">
                  <c:v>0.65199224356429597</c:v>
                </c:pt>
                <c:pt idx="4">
                  <c:v>0.65199224356429597</c:v>
                </c:pt>
                <c:pt idx="5">
                  <c:v>0.65199224356429597</c:v>
                </c:pt>
                <c:pt idx="6">
                  <c:v>0.69152720236989107</c:v>
                </c:pt>
                <c:pt idx="7">
                  <c:v>0.69152720236989107</c:v>
                </c:pt>
                <c:pt idx="8">
                  <c:v>0.69152720236989107</c:v>
                </c:pt>
              </c:numCache>
            </c:numRef>
          </c:yVal>
          <c:smooth val="0"/>
          <c:extLst>
            <c:ext xmlns:c16="http://schemas.microsoft.com/office/drawing/2014/chart" uri="{C3380CC4-5D6E-409C-BE32-E72D297353CC}">
              <c16:uniqueId val="{0000001B-9984-4441-B512-3BF6BC4962BF}"/>
            </c:ext>
          </c:extLst>
        </c:ser>
        <c:ser>
          <c:idx val="13"/>
          <c:order val="13"/>
          <c:tx>
            <c:strRef>
              <c:f>GDP!$AT$210</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GDP!$AT$211:$AT$219</c:f>
              <c:numCache>
                <c:formatCode>General</c:formatCode>
                <c:ptCount val="9"/>
                <c:pt idx="0">
                  <c:v>0.60997067125528726</c:v>
                </c:pt>
                <c:pt idx="1">
                  <c:v>0.60823782785939551</c:v>
                </c:pt>
                <c:pt idx="2">
                  <c:v>0.60823782785939551</c:v>
                </c:pt>
                <c:pt idx="3">
                  <c:v>0.60369652181879252</c:v>
                </c:pt>
                <c:pt idx="4">
                  <c:v>0.60369652181879252</c:v>
                </c:pt>
                <c:pt idx="5">
                  <c:v>0.60369652181879252</c:v>
                </c:pt>
                <c:pt idx="6">
                  <c:v>0.63966266219214918</c:v>
                </c:pt>
                <c:pt idx="7">
                  <c:v>0.63966266219214918</c:v>
                </c:pt>
                <c:pt idx="8">
                  <c:v>0.63966266219214918</c:v>
                </c:pt>
              </c:numCache>
            </c:numRef>
          </c:yVal>
          <c:smooth val="0"/>
          <c:extLst>
            <c:ext xmlns:c16="http://schemas.microsoft.com/office/drawing/2014/chart" uri="{C3380CC4-5D6E-409C-BE32-E72D297353CC}">
              <c16:uniqueId val="{0000001C-9984-4441-B512-3BF6BC4962BF}"/>
            </c:ext>
          </c:extLst>
        </c:ser>
        <c:ser>
          <c:idx val="14"/>
          <c:order val="14"/>
          <c:tx>
            <c:strRef>
              <c:f>GDP!$AU$210</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GDP!$A$211:$A$219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GDP!$AU$211:$AU$219</c:f>
              <c:numCache>
                <c:formatCode>General</c:formatCode>
                <c:ptCount val="9"/>
                <c:pt idx="0">
                  <c:v>0.56304985038949584</c:v>
                </c:pt>
                <c:pt idx="1">
                  <c:v>0.56261999076994074</c:v>
                </c:pt>
                <c:pt idx="2">
                  <c:v>0.56261999076994074</c:v>
                </c:pt>
                <c:pt idx="3">
                  <c:v>0.55540080007328907</c:v>
                </c:pt>
                <c:pt idx="4">
                  <c:v>0.55540080007328907</c:v>
                </c:pt>
                <c:pt idx="5">
                  <c:v>0.55540080007328907</c:v>
                </c:pt>
                <c:pt idx="6">
                  <c:v>0.59644221204403092</c:v>
                </c:pt>
                <c:pt idx="7">
                  <c:v>0.59644221204403092</c:v>
                </c:pt>
                <c:pt idx="8">
                  <c:v>0.59644221204403092</c:v>
                </c:pt>
              </c:numCache>
            </c:numRef>
          </c:yVal>
          <c:smooth val="0"/>
          <c:extLst>
            <c:ext xmlns:c16="http://schemas.microsoft.com/office/drawing/2014/chart" uri="{C3380CC4-5D6E-409C-BE32-E72D297353CC}">
              <c16:uniqueId val="{0000001D-9984-4441-B512-3BF6BC4962BF}"/>
            </c:ext>
          </c:extLst>
        </c:ser>
        <c:dLbls>
          <c:showLegendKey val="0"/>
          <c:showVal val="0"/>
          <c:showCatName val="0"/>
          <c:showSerName val="0"/>
          <c:showPercent val="0"/>
          <c:showBubbleSize val="0"/>
        </c:dLbls>
        <c:axId val="1407751632"/>
        <c:axId val="1407747056"/>
        <c:extLst/>
      </c:scatterChart>
      <c:valAx>
        <c:axId val="1407751632"/>
        <c:scaling>
          <c:orientation val="minMax"/>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4918382250213866"/>
          <c:y val="0.13812343486083289"/>
          <c:w val="0.21302391276083693"/>
          <c:h val="0.802382905331179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DSI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GDP!$B$230</c:f>
              <c:strCache>
                <c:ptCount val="1"/>
                <c:pt idx="0">
                  <c:v>9000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GDP!$B$231:$B$239</c:f>
              <c:numCache>
                <c:formatCode>General</c:formatCode>
                <c:ptCount val="9"/>
                <c:pt idx="0">
                  <c:v>8.0971930865537018</c:v>
                </c:pt>
                <c:pt idx="1">
                  <c:v>4.7442550573032847</c:v>
                </c:pt>
                <c:pt idx="2">
                  <c:v>4.7442550573032847</c:v>
                </c:pt>
                <c:pt idx="3">
                  <c:v>4.7168821571441661</c:v>
                </c:pt>
                <c:pt idx="4">
                  <c:v>4.7168821571441661</c:v>
                </c:pt>
                <c:pt idx="5">
                  <c:v>4.7168821571441661</c:v>
                </c:pt>
                <c:pt idx="6">
                  <c:v>7.3388324351504695</c:v>
                </c:pt>
                <c:pt idx="7">
                  <c:v>7.3388324351504695</c:v>
                </c:pt>
                <c:pt idx="8">
                  <c:v>7.3388324351504695</c:v>
                </c:pt>
              </c:numCache>
            </c:numRef>
          </c:yVal>
          <c:smooth val="0"/>
          <c:extLst>
            <c:ext xmlns:c16="http://schemas.microsoft.com/office/drawing/2014/chart" uri="{C3380CC4-5D6E-409C-BE32-E72D297353CC}">
              <c16:uniqueId val="{00000000-FDA1-469D-9129-8622AC415B39}"/>
            </c:ext>
          </c:extLst>
        </c:ser>
        <c:ser>
          <c:idx val="1"/>
          <c:order val="1"/>
          <c:tx>
            <c:strRef>
              <c:f>GDP!$C$230</c:f>
              <c:strCache>
                <c:ptCount val="1"/>
                <c:pt idx="0">
                  <c:v>10000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GDP!$C$231:$C$239</c:f>
              <c:numCache>
                <c:formatCode>General</c:formatCode>
                <c:ptCount val="9"/>
                <c:pt idx="0">
                  <c:v>9.0020946318225352</c:v>
                </c:pt>
                <c:pt idx="1">
                  <c:v>5.276463156680256</c:v>
                </c:pt>
                <c:pt idx="2">
                  <c:v>5.276463156680256</c:v>
                </c:pt>
                <c:pt idx="3">
                  <c:v>5.2400858093871188</c:v>
                </c:pt>
                <c:pt idx="4">
                  <c:v>5.2400858093871188</c:v>
                </c:pt>
                <c:pt idx="5">
                  <c:v>5.2400858093871188</c:v>
                </c:pt>
                <c:pt idx="6">
                  <c:v>8.1600209879647139</c:v>
                </c:pt>
                <c:pt idx="7">
                  <c:v>8.1600209879647139</c:v>
                </c:pt>
                <c:pt idx="8">
                  <c:v>8.1600209879647139</c:v>
                </c:pt>
              </c:numCache>
            </c:numRef>
          </c:yVal>
          <c:smooth val="0"/>
          <c:extLst>
            <c:ext xmlns:c16="http://schemas.microsoft.com/office/drawing/2014/chart" uri="{C3380CC4-5D6E-409C-BE32-E72D297353CC}">
              <c16:uniqueId val="{00000004-FDA1-469D-9129-8622AC415B39}"/>
            </c:ext>
          </c:extLst>
        </c:ser>
        <c:ser>
          <c:idx val="2"/>
          <c:order val="2"/>
          <c:tx>
            <c:strRef>
              <c:f>GDP!$D$230</c:f>
              <c:strCache>
                <c:ptCount val="1"/>
                <c:pt idx="0">
                  <c:v>11000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GDP!$D$231:$D$239</c:f>
              <c:numCache>
                <c:formatCode>General</c:formatCode>
                <c:ptCount val="9"/>
                <c:pt idx="0">
                  <c:v>9.9136991515007669</c:v>
                </c:pt>
                <c:pt idx="1">
                  <c:v>5.8086712560572265</c:v>
                </c:pt>
                <c:pt idx="2">
                  <c:v>5.8086712560572265</c:v>
                </c:pt>
                <c:pt idx="3">
                  <c:v>5.7632894616300732</c:v>
                </c:pt>
                <c:pt idx="4">
                  <c:v>5.7632894616300732</c:v>
                </c:pt>
                <c:pt idx="5">
                  <c:v>5.7632894616300732</c:v>
                </c:pt>
                <c:pt idx="6">
                  <c:v>8.9812095407789609</c:v>
                </c:pt>
                <c:pt idx="7">
                  <c:v>8.9812095407789609</c:v>
                </c:pt>
                <c:pt idx="8">
                  <c:v>8.9812095407789609</c:v>
                </c:pt>
              </c:numCache>
            </c:numRef>
          </c:yVal>
          <c:smooth val="0"/>
          <c:extLst>
            <c:ext xmlns:c16="http://schemas.microsoft.com/office/drawing/2014/chart" uri="{C3380CC4-5D6E-409C-BE32-E72D297353CC}">
              <c16:uniqueId val="{00000005-FDA1-469D-9129-8622AC415B39}"/>
            </c:ext>
          </c:extLst>
        </c:ser>
        <c:dLbls>
          <c:showLegendKey val="0"/>
          <c:showVal val="0"/>
          <c:showCatName val="0"/>
          <c:showSerName val="0"/>
          <c:showPercent val="0"/>
          <c:showBubbleSize val="0"/>
        </c:dLbls>
        <c:axId val="1407751632"/>
        <c:axId val="1407747056"/>
      </c:scatterChart>
      <c:valAx>
        <c:axId val="1407751632"/>
        <c:scaling>
          <c:orientation val="minMax"/>
          <c:max val="2024"/>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3.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Bituminous VOM</a:t>
            </a:r>
            <a:endParaRPr lang="zh-CN" altLang="en-US"/>
          </a:p>
        </c:rich>
      </c:tx>
      <c:layout>
        <c:manualLayout>
          <c:xMode val="edge"/>
          <c:yMode val="edge"/>
          <c:x val="0.81372543483968585"/>
          <c:y val="4.989603900534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GDP!$B$249</c:f>
              <c:strCache>
                <c:ptCount val="1"/>
                <c:pt idx="0">
                  <c:v>9000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GDP!$B$250:$B$258</c:f>
              <c:numCache>
                <c:formatCode>General</c:formatCode>
                <c:ptCount val="9"/>
                <c:pt idx="0">
                  <c:v>1.6288227814838989</c:v>
                </c:pt>
                <c:pt idx="1">
                  <c:v>4.5617837089454653E-2</c:v>
                </c:pt>
                <c:pt idx="2">
                  <c:v>4.5617837089454653E-2</c:v>
                </c:pt>
                <c:pt idx="3">
                  <c:v>4.0246434787919505E-2</c:v>
                </c:pt>
                <c:pt idx="4">
                  <c:v>4.0246434787919505E-2</c:v>
                </c:pt>
                <c:pt idx="5">
                  <c:v>4.0246434787919505E-2</c:v>
                </c:pt>
                <c:pt idx="6">
                  <c:v>4.3220450148118192E-2</c:v>
                </c:pt>
                <c:pt idx="7">
                  <c:v>4.3220450148118192E-2</c:v>
                </c:pt>
                <c:pt idx="8">
                  <c:v>4.3220450148118192E-2</c:v>
                </c:pt>
              </c:numCache>
            </c:numRef>
          </c:yVal>
          <c:smooth val="0"/>
          <c:extLst>
            <c:ext xmlns:c16="http://schemas.microsoft.com/office/drawing/2014/chart" uri="{C3380CC4-5D6E-409C-BE32-E72D297353CC}">
              <c16:uniqueId val="{00000000-CAAA-417A-8BDC-2F28C87B3D87}"/>
            </c:ext>
          </c:extLst>
        </c:ser>
        <c:ser>
          <c:idx val="1"/>
          <c:order val="1"/>
          <c:tx>
            <c:strRef>
              <c:f>GDP!$C$249</c:f>
              <c:strCache>
                <c:ptCount val="1"/>
                <c:pt idx="0">
                  <c:v>10000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GDP!$C$250:$C$258</c:f>
              <c:numCache>
                <c:formatCode>General</c:formatCode>
                <c:ptCount val="9"/>
                <c:pt idx="0">
                  <c:v>1.8098030905376654</c:v>
                </c:pt>
                <c:pt idx="1">
                  <c:v>5.3220809937697108E-2</c:v>
                </c:pt>
                <c:pt idx="2">
                  <c:v>5.3220809937697108E-2</c:v>
                </c:pt>
                <c:pt idx="3">
                  <c:v>4.8295721745503402E-2</c:v>
                </c:pt>
                <c:pt idx="4">
                  <c:v>4.8295721745503402E-2</c:v>
                </c:pt>
                <c:pt idx="5">
                  <c:v>4.8295721745503402E-2</c:v>
                </c:pt>
                <c:pt idx="6">
                  <c:v>5.1864540177741822E-2</c:v>
                </c:pt>
                <c:pt idx="7">
                  <c:v>5.1864540177741822E-2</c:v>
                </c:pt>
                <c:pt idx="8">
                  <c:v>5.1864540177741822E-2</c:v>
                </c:pt>
              </c:numCache>
            </c:numRef>
          </c:yVal>
          <c:smooth val="0"/>
          <c:extLst>
            <c:ext xmlns:c16="http://schemas.microsoft.com/office/drawing/2014/chart" uri="{C3380CC4-5D6E-409C-BE32-E72D297353CC}">
              <c16:uniqueId val="{00000004-CAAA-417A-8BDC-2F28C87B3D87}"/>
            </c:ext>
          </c:extLst>
        </c:ser>
        <c:ser>
          <c:idx val="2"/>
          <c:order val="2"/>
          <c:tx>
            <c:strRef>
              <c:f>GDP!$D$249</c:f>
              <c:strCache>
                <c:ptCount val="1"/>
                <c:pt idx="0">
                  <c:v>11000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GDP!$D$250:$D$258</c:f>
              <c:numCache>
                <c:formatCode>General</c:formatCode>
                <c:ptCount val="9"/>
                <c:pt idx="0">
                  <c:v>1.9907833995914321</c:v>
                </c:pt>
                <c:pt idx="1">
                  <c:v>5.3220809937697108E-2</c:v>
                </c:pt>
                <c:pt idx="2">
                  <c:v>5.3220809937697108E-2</c:v>
                </c:pt>
                <c:pt idx="3">
                  <c:v>5.6345008703087313E-2</c:v>
                </c:pt>
                <c:pt idx="4">
                  <c:v>5.6345008703087313E-2</c:v>
                </c:pt>
                <c:pt idx="5">
                  <c:v>5.6345008703087313E-2</c:v>
                </c:pt>
                <c:pt idx="6">
                  <c:v>6.0508630207365473E-2</c:v>
                </c:pt>
                <c:pt idx="7">
                  <c:v>6.0508630207365473E-2</c:v>
                </c:pt>
                <c:pt idx="8">
                  <c:v>6.0508630207365473E-2</c:v>
                </c:pt>
              </c:numCache>
            </c:numRef>
          </c:yVal>
          <c:smooth val="0"/>
          <c:extLst>
            <c:ext xmlns:c16="http://schemas.microsoft.com/office/drawing/2014/chart" uri="{C3380CC4-5D6E-409C-BE32-E72D297353CC}">
              <c16:uniqueId val="{00000005-CAAA-417A-8BDC-2F28C87B3D87}"/>
            </c:ext>
          </c:extLst>
        </c:ser>
        <c:dLbls>
          <c:showLegendKey val="0"/>
          <c:showVal val="0"/>
          <c:showCatName val="0"/>
          <c:showSerName val="0"/>
          <c:showPercent val="0"/>
          <c:showBubbleSize val="0"/>
        </c:dLbls>
        <c:axId val="1407751632"/>
        <c:axId val="1407747056"/>
      </c:scatterChart>
      <c:valAx>
        <c:axId val="1407751632"/>
        <c:scaling>
          <c:orientation val="minMax"/>
          <c:max val="2024"/>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mills/kWh</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DSI CAP</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5362998793742007E-2"/>
          <c:y val="3.2838157827131981E-2"/>
          <c:w val="0.6878607195522819"/>
          <c:h val="0.7907234401812846"/>
        </c:manualLayout>
      </c:layout>
      <c:scatterChart>
        <c:scatterStyle val="lineMarker"/>
        <c:varyColors val="0"/>
        <c:ser>
          <c:idx val="0"/>
          <c:order val="0"/>
          <c:tx>
            <c:strRef>
              <c:f>GDP!$L$230</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GDP!$L$231:$L$239</c:f>
              <c:numCache>
                <c:formatCode>General</c:formatCode>
                <c:ptCount val="9"/>
                <c:pt idx="0">
                  <c:v>111.26937519601942</c:v>
                </c:pt>
                <c:pt idx="1">
                  <c:v>100.66336051072994</c:v>
                </c:pt>
                <c:pt idx="2">
                  <c:v>100.66336051072994</c:v>
                </c:pt>
                <c:pt idx="3">
                  <c:v>99.97214401319205</c:v>
                </c:pt>
                <c:pt idx="4">
                  <c:v>99.97214401319205</c:v>
                </c:pt>
                <c:pt idx="5">
                  <c:v>99.97214401319205</c:v>
                </c:pt>
                <c:pt idx="6">
                  <c:v>119.72064691028737</c:v>
                </c:pt>
                <c:pt idx="7">
                  <c:v>119.72064691028737</c:v>
                </c:pt>
                <c:pt idx="8">
                  <c:v>119.72064691028737</c:v>
                </c:pt>
              </c:numCache>
            </c:numRef>
          </c:yVal>
          <c:smooth val="0"/>
          <c:extLst>
            <c:ext xmlns:c16="http://schemas.microsoft.com/office/drawing/2014/chart" uri="{C3380CC4-5D6E-409C-BE32-E72D297353CC}">
              <c16:uniqueId val="{00000000-8E50-4A26-B477-874559C46381}"/>
            </c:ext>
          </c:extLst>
        </c:ser>
        <c:ser>
          <c:idx val="1"/>
          <c:order val="1"/>
          <c:tx>
            <c:strRef>
              <c:f>GDP!$M$230</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GDP!$M$231:$M$239</c:f>
              <c:numCache>
                <c:formatCode>General</c:formatCode>
                <c:ptCount val="9"/>
                <c:pt idx="0">
                  <c:v>56.170925550761609</c:v>
                </c:pt>
                <c:pt idx="1">
                  <c:v>45.845926274901935</c:v>
                </c:pt>
                <c:pt idx="2">
                  <c:v>45.845926274901935</c:v>
                </c:pt>
                <c:pt idx="3">
                  <c:v>45.558964179924878</c:v>
                </c:pt>
                <c:pt idx="4">
                  <c:v>45.558964179924878</c:v>
                </c:pt>
                <c:pt idx="5">
                  <c:v>45.558964179924878</c:v>
                </c:pt>
                <c:pt idx="6">
                  <c:v>54.54420808692516</c:v>
                </c:pt>
                <c:pt idx="7">
                  <c:v>54.54420808692516</c:v>
                </c:pt>
                <c:pt idx="8">
                  <c:v>54.54420808692516</c:v>
                </c:pt>
              </c:numCache>
            </c:numRef>
          </c:yVal>
          <c:smooth val="0"/>
          <c:extLst>
            <c:ext xmlns:c16="http://schemas.microsoft.com/office/drawing/2014/chart" uri="{C3380CC4-5D6E-409C-BE32-E72D297353CC}">
              <c16:uniqueId val="{00000010-8E50-4A26-B477-874559C46381}"/>
            </c:ext>
          </c:extLst>
        </c:ser>
        <c:ser>
          <c:idx val="2"/>
          <c:order val="2"/>
          <c:tx>
            <c:strRef>
              <c:f>GDP!$N$230</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GDP!$N$231:$N$239</c:f>
              <c:numCache>
                <c:formatCode>General</c:formatCode>
                <c:ptCount val="9"/>
                <c:pt idx="0">
                  <c:v>40.888143897332441</c:v>
                </c:pt>
                <c:pt idx="1">
                  <c:v>31.780426505653409</c:v>
                </c:pt>
                <c:pt idx="2">
                  <c:v>31.780426505653409</c:v>
                </c:pt>
                <c:pt idx="3">
                  <c:v>31.553204873728891</c:v>
                </c:pt>
                <c:pt idx="4">
                  <c:v>31.553204873728891</c:v>
                </c:pt>
                <c:pt idx="5">
                  <c:v>31.553204873728891</c:v>
                </c:pt>
                <c:pt idx="6">
                  <c:v>37.774673429455298</c:v>
                </c:pt>
                <c:pt idx="7">
                  <c:v>37.774673429455298</c:v>
                </c:pt>
                <c:pt idx="8">
                  <c:v>37.774673429455298</c:v>
                </c:pt>
              </c:numCache>
            </c:numRef>
          </c:yVal>
          <c:smooth val="0"/>
          <c:extLst>
            <c:ext xmlns:c16="http://schemas.microsoft.com/office/drawing/2014/chart" uri="{C3380CC4-5D6E-409C-BE32-E72D297353CC}">
              <c16:uniqueId val="{00000011-8E50-4A26-B477-874559C46381}"/>
            </c:ext>
          </c:extLst>
        </c:ser>
        <c:ser>
          <c:idx val="3"/>
          <c:order val="3"/>
          <c:tx>
            <c:strRef>
              <c:f>GDP!$O$230</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GDP!$O$231:$O$239</c:f>
              <c:numCache>
                <c:formatCode>General</c:formatCode>
                <c:ptCount val="9"/>
                <c:pt idx="0">
                  <c:v>39.413489527264709</c:v>
                </c:pt>
                <c:pt idx="1">
                  <c:v>25.013780670717637</c:v>
                </c:pt>
                <c:pt idx="2">
                  <c:v>25.013780670717637</c:v>
                </c:pt>
                <c:pt idx="3">
                  <c:v>24.791803829358418</c:v>
                </c:pt>
                <c:pt idx="4">
                  <c:v>24.791803829358418</c:v>
                </c:pt>
                <c:pt idx="5">
                  <c:v>24.791803829358418</c:v>
                </c:pt>
                <c:pt idx="6">
                  <c:v>29.735669701905312</c:v>
                </c:pt>
                <c:pt idx="7">
                  <c:v>29.735669701905312</c:v>
                </c:pt>
                <c:pt idx="8">
                  <c:v>29.735669701905312</c:v>
                </c:pt>
              </c:numCache>
            </c:numRef>
          </c:yVal>
          <c:smooth val="0"/>
          <c:extLst>
            <c:ext xmlns:c16="http://schemas.microsoft.com/office/drawing/2014/chart" uri="{C3380CC4-5D6E-409C-BE32-E72D297353CC}">
              <c16:uniqueId val="{00000012-8E50-4A26-B477-874559C46381}"/>
            </c:ext>
          </c:extLst>
        </c:ser>
        <c:ser>
          <c:idx val="4"/>
          <c:order val="4"/>
          <c:tx>
            <c:strRef>
              <c:f>GDP!$P$230</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GDP!$P$231:$P$239</c:f>
              <c:numCache>
                <c:formatCode>General</c:formatCode>
                <c:ptCount val="9"/>
                <c:pt idx="0">
                  <c:v>39.413489527264709</c:v>
                </c:pt>
                <c:pt idx="1">
                  <c:v>19.387580763018228</c:v>
                </c:pt>
                <c:pt idx="2">
                  <c:v>19.387580763018228</c:v>
                </c:pt>
                <c:pt idx="3">
                  <c:v>19.237795828625522</c:v>
                </c:pt>
                <c:pt idx="4">
                  <c:v>19.237795828625522</c:v>
                </c:pt>
                <c:pt idx="5">
                  <c:v>19.237795828625522</c:v>
                </c:pt>
                <c:pt idx="6">
                  <c:v>27.315324493610696</c:v>
                </c:pt>
                <c:pt idx="7">
                  <c:v>27.315324493610696</c:v>
                </c:pt>
                <c:pt idx="8">
                  <c:v>27.315324493610696</c:v>
                </c:pt>
              </c:numCache>
            </c:numRef>
          </c:yVal>
          <c:smooth val="0"/>
          <c:extLst>
            <c:ext xmlns:c16="http://schemas.microsoft.com/office/drawing/2014/chart" uri="{C3380CC4-5D6E-409C-BE32-E72D297353CC}">
              <c16:uniqueId val="{00000013-8E50-4A26-B477-874559C46381}"/>
            </c:ext>
          </c:extLst>
        </c:ser>
        <c:ser>
          <c:idx val="5"/>
          <c:order val="5"/>
          <c:tx>
            <c:strRef>
              <c:f>GDP!$Q$230</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GDP!$Q$231:$Q$239</c:f>
              <c:numCache>
                <c:formatCode>General</c:formatCode>
                <c:ptCount val="9"/>
                <c:pt idx="0">
                  <c:v>115.96145728259856</c:v>
                </c:pt>
                <c:pt idx="1">
                  <c:v>103.78057937850936</c:v>
                </c:pt>
                <c:pt idx="2">
                  <c:v>103.78057937850936</c:v>
                </c:pt>
                <c:pt idx="3">
                  <c:v>103.03087305707393</c:v>
                </c:pt>
                <c:pt idx="4">
                  <c:v>103.03087305707393</c:v>
                </c:pt>
                <c:pt idx="5">
                  <c:v>103.03087305707393</c:v>
                </c:pt>
                <c:pt idx="6">
                  <c:v>123.43760562302556</c:v>
                </c:pt>
                <c:pt idx="7">
                  <c:v>123.43760562302556</c:v>
                </c:pt>
                <c:pt idx="8">
                  <c:v>123.43760562302556</c:v>
                </c:pt>
              </c:numCache>
            </c:numRef>
          </c:yVal>
          <c:smooth val="0"/>
          <c:extLst>
            <c:ext xmlns:c16="http://schemas.microsoft.com/office/drawing/2014/chart" uri="{C3380CC4-5D6E-409C-BE32-E72D297353CC}">
              <c16:uniqueId val="{00000014-8E50-4A26-B477-874559C46381}"/>
            </c:ext>
          </c:extLst>
        </c:ser>
        <c:ser>
          <c:idx val="6"/>
          <c:order val="6"/>
          <c:tx>
            <c:strRef>
              <c:f>GDP!$R$230</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GDP!$R$231:$R$239</c:f>
              <c:numCache>
                <c:formatCode>General</c:formatCode>
                <c:ptCount val="9"/>
                <c:pt idx="0">
                  <c:v>58.516966594051176</c:v>
                </c:pt>
                <c:pt idx="1">
                  <c:v>47.290491116067997</c:v>
                </c:pt>
                <c:pt idx="2">
                  <c:v>47.290491116067997</c:v>
                </c:pt>
                <c:pt idx="3">
                  <c:v>46.927342962714135</c:v>
                </c:pt>
                <c:pt idx="4">
                  <c:v>46.927342962714135</c:v>
                </c:pt>
                <c:pt idx="5">
                  <c:v>46.927342962714135</c:v>
                </c:pt>
                <c:pt idx="6">
                  <c:v>56.18658519255365</c:v>
                </c:pt>
                <c:pt idx="7">
                  <c:v>56.18658519255365</c:v>
                </c:pt>
                <c:pt idx="8">
                  <c:v>56.18658519255365</c:v>
                </c:pt>
              </c:numCache>
            </c:numRef>
          </c:yVal>
          <c:smooth val="0"/>
          <c:extLst>
            <c:ext xmlns:c16="http://schemas.microsoft.com/office/drawing/2014/chart" uri="{C3380CC4-5D6E-409C-BE32-E72D297353CC}">
              <c16:uniqueId val="{00000015-8E50-4A26-B477-874559C46381}"/>
            </c:ext>
          </c:extLst>
        </c:ser>
        <c:ser>
          <c:idx val="7"/>
          <c:order val="7"/>
          <c:tx>
            <c:strRef>
              <c:f>GDP!$S$230</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GDP!$S$231:$S$239</c:f>
              <c:numCache>
                <c:formatCode>General</c:formatCode>
                <c:ptCount val="9"/>
                <c:pt idx="0">
                  <c:v>43.904482381561884</c:v>
                </c:pt>
                <c:pt idx="1">
                  <c:v>32.768812975924931</c:v>
                </c:pt>
                <c:pt idx="2">
                  <c:v>32.768812975924931</c:v>
                </c:pt>
                <c:pt idx="3">
                  <c:v>32.519119308638956</c:v>
                </c:pt>
                <c:pt idx="4">
                  <c:v>32.519119308638956</c:v>
                </c:pt>
                <c:pt idx="5">
                  <c:v>32.519119308638956</c:v>
                </c:pt>
                <c:pt idx="6">
                  <c:v>38.984846033602608</c:v>
                </c:pt>
                <c:pt idx="7">
                  <c:v>38.984846033602608</c:v>
                </c:pt>
                <c:pt idx="8">
                  <c:v>38.984846033602608</c:v>
                </c:pt>
              </c:numCache>
            </c:numRef>
          </c:yVal>
          <c:smooth val="0"/>
          <c:extLst>
            <c:ext xmlns:c16="http://schemas.microsoft.com/office/drawing/2014/chart" uri="{C3380CC4-5D6E-409C-BE32-E72D297353CC}">
              <c16:uniqueId val="{00000016-8E50-4A26-B477-874559C46381}"/>
            </c:ext>
          </c:extLst>
        </c:ser>
        <c:ser>
          <c:idx val="8"/>
          <c:order val="8"/>
          <c:tx>
            <c:strRef>
              <c:f>GDP!$T$230</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GDP!$T$231:$T$239</c:f>
              <c:numCache>
                <c:formatCode>General</c:formatCode>
                <c:ptCount val="9"/>
                <c:pt idx="0">
                  <c:v>43.904482381561884</c:v>
                </c:pt>
                <c:pt idx="1">
                  <c:v>25.77407795554188</c:v>
                </c:pt>
                <c:pt idx="2">
                  <c:v>25.77407795554188</c:v>
                </c:pt>
                <c:pt idx="3">
                  <c:v>25.596732525116806</c:v>
                </c:pt>
                <c:pt idx="4">
                  <c:v>25.596732525116806</c:v>
                </c:pt>
                <c:pt idx="5">
                  <c:v>25.596732525116806</c:v>
                </c:pt>
                <c:pt idx="6">
                  <c:v>30.340756003978971</c:v>
                </c:pt>
                <c:pt idx="7">
                  <c:v>30.340756003978971</c:v>
                </c:pt>
                <c:pt idx="8">
                  <c:v>30.340756003978971</c:v>
                </c:pt>
              </c:numCache>
            </c:numRef>
          </c:yVal>
          <c:smooth val="0"/>
          <c:extLst>
            <c:ext xmlns:c16="http://schemas.microsoft.com/office/drawing/2014/chart" uri="{C3380CC4-5D6E-409C-BE32-E72D297353CC}">
              <c16:uniqueId val="{00000017-8E50-4A26-B477-874559C46381}"/>
            </c:ext>
          </c:extLst>
        </c:ser>
        <c:ser>
          <c:idx val="9"/>
          <c:order val="9"/>
          <c:tx>
            <c:strRef>
              <c:f>GDP!$U$230</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GDP!$U$231:$U$239</c:f>
              <c:numCache>
                <c:formatCode>General</c:formatCode>
                <c:ptCount val="9"/>
                <c:pt idx="0">
                  <c:v>43.904482381561884</c:v>
                </c:pt>
                <c:pt idx="1">
                  <c:v>19.995818590877626</c:v>
                </c:pt>
                <c:pt idx="2">
                  <c:v>19.995818590877626</c:v>
                </c:pt>
                <c:pt idx="3">
                  <c:v>19.801245915656395</c:v>
                </c:pt>
                <c:pt idx="4">
                  <c:v>19.801245915656395</c:v>
                </c:pt>
                <c:pt idx="5">
                  <c:v>19.801245915656395</c:v>
                </c:pt>
                <c:pt idx="6">
                  <c:v>30.340756003978971</c:v>
                </c:pt>
                <c:pt idx="7">
                  <c:v>30.340756003978971</c:v>
                </c:pt>
                <c:pt idx="8">
                  <c:v>30.340756003978971</c:v>
                </c:pt>
              </c:numCache>
            </c:numRef>
          </c:yVal>
          <c:smooth val="0"/>
          <c:extLst>
            <c:ext xmlns:c16="http://schemas.microsoft.com/office/drawing/2014/chart" uri="{C3380CC4-5D6E-409C-BE32-E72D297353CC}">
              <c16:uniqueId val="{00000018-8E50-4A26-B477-874559C46381}"/>
            </c:ext>
          </c:extLst>
        </c:ser>
        <c:ser>
          <c:idx val="10"/>
          <c:order val="10"/>
          <c:tx>
            <c:strRef>
              <c:f>GDP!$V$230</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GDP!$V$231:$V$239</c:f>
              <c:numCache>
                <c:formatCode>General</c:formatCode>
                <c:ptCount val="9"/>
                <c:pt idx="0">
                  <c:v>120.31839064870776</c:v>
                </c:pt>
                <c:pt idx="1">
                  <c:v>106.66970906084148</c:v>
                </c:pt>
                <c:pt idx="2">
                  <c:v>106.66970906084148</c:v>
                </c:pt>
                <c:pt idx="3">
                  <c:v>105.8481234922283</c:v>
                </c:pt>
                <c:pt idx="4">
                  <c:v>105.8481234922283</c:v>
                </c:pt>
                <c:pt idx="5">
                  <c:v>105.8481234922283</c:v>
                </c:pt>
                <c:pt idx="6">
                  <c:v>126.89524163487501</c:v>
                </c:pt>
                <c:pt idx="7">
                  <c:v>126.89524163487501</c:v>
                </c:pt>
                <c:pt idx="8">
                  <c:v>126.89524163487501</c:v>
                </c:pt>
              </c:numCache>
            </c:numRef>
          </c:yVal>
          <c:smooth val="0"/>
          <c:extLst>
            <c:ext xmlns:c16="http://schemas.microsoft.com/office/drawing/2014/chart" uri="{C3380CC4-5D6E-409C-BE32-E72D297353CC}">
              <c16:uniqueId val="{00000019-8E50-4A26-B477-874559C46381}"/>
            </c:ext>
          </c:extLst>
        </c:ser>
        <c:ser>
          <c:idx val="11"/>
          <c:order val="11"/>
          <c:tx>
            <c:strRef>
              <c:f>GDP!$W$230</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GDP!$W$231:$W$239</c:f>
              <c:numCache>
                <c:formatCode>General</c:formatCode>
                <c:ptCount val="9"/>
                <c:pt idx="0">
                  <c:v>60.728948149152771</c:v>
                </c:pt>
                <c:pt idx="1">
                  <c:v>48.582996500269211</c:v>
                </c:pt>
                <c:pt idx="2">
                  <c:v>48.582996500269211</c:v>
                </c:pt>
                <c:pt idx="3">
                  <c:v>48.215228875927565</c:v>
                </c:pt>
                <c:pt idx="4">
                  <c:v>48.215228875927565</c:v>
                </c:pt>
                <c:pt idx="5">
                  <c:v>48.215228875927565</c:v>
                </c:pt>
                <c:pt idx="6">
                  <c:v>57.828962298182141</c:v>
                </c:pt>
                <c:pt idx="7">
                  <c:v>57.828962298182141</c:v>
                </c:pt>
                <c:pt idx="8">
                  <c:v>57.828962298182141</c:v>
                </c:pt>
              </c:numCache>
            </c:numRef>
          </c:yVal>
          <c:smooth val="0"/>
          <c:extLst>
            <c:ext xmlns:c16="http://schemas.microsoft.com/office/drawing/2014/chart" uri="{C3380CC4-5D6E-409C-BE32-E72D297353CC}">
              <c16:uniqueId val="{0000001A-8E50-4A26-B477-874559C46381}"/>
            </c:ext>
          </c:extLst>
        </c:ser>
        <c:ser>
          <c:idx val="12"/>
          <c:order val="12"/>
          <c:tx>
            <c:strRef>
              <c:f>GDP!$X$230</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GDP!$X$231:$X$239</c:f>
              <c:numCache>
                <c:formatCode>General</c:formatCode>
                <c:ptCount val="9"/>
                <c:pt idx="0">
                  <c:v>48.328445491765059</c:v>
                </c:pt>
                <c:pt idx="1">
                  <c:v>33.68116971771402</c:v>
                </c:pt>
                <c:pt idx="2">
                  <c:v>33.68116971771402</c:v>
                </c:pt>
                <c:pt idx="3">
                  <c:v>33.40454087397319</c:v>
                </c:pt>
                <c:pt idx="4">
                  <c:v>33.40454087397319</c:v>
                </c:pt>
                <c:pt idx="5">
                  <c:v>33.40454087397319</c:v>
                </c:pt>
                <c:pt idx="6">
                  <c:v>40.108577737453679</c:v>
                </c:pt>
                <c:pt idx="7">
                  <c:v>40.108577737453679</c:v>
                </c:pt>
                <c:pt idx="8">
                  <c:v>40.108577737453679</c:v>
                </c:pt>
              </c:numCache>
            </c:numRef>
          </c:yVal>
          <c:smooth val="0"/>
          <c:extLst>
            <c:ext xmlns:c16="http://schemas.microsoft.com/office/drawing/2014/chart" uri="{C3380CC4-5D6E-409C-BE32-E72D297353CC}">
              <c16:uniqueId val="{0000001B-8E50-4A26-B477-874559C46381}"/>
            </c:ext>
          </c:extLst>
        </c:ser>
        <c:ser>
          <c:idx val="13"/>
          <c:order val="13"/>
          <c:tx>
            <c:strRef>
              <c:f>GDP!$Y$230</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GDP!$Y$231:$Y$239</c:f>
              <c:numCache>
                <c:formatCode>General</c:formatCode>
                <c:ptCount val="9"/>
                <c:pt idx="0">
                  <c:v>48.328445491765059</c:v>
                </c:pt>
                <c:pt idx="1">
                  <c:v>26.458345511883699</c:v>
                </c:pt>
                <c:pt idx="2">
                  <c:v>26.458345511883699</c:v>
                </c:pt>
                <c:pt idx="3">
                  <c:v>26.240675481723521</c:v>
                </c:pt>
                <c:pt idx="4">
                  <c:v>26.240675481723521</c:v>
                </c:pt>
                <c:pt idx="5">
                  <c:v>26.240675481723521</c:v>
                </c:pt>
                <c:pt idx="6">
                  <c:v>33.366187514347246</c:v>
                </c:pt>
                <c:pt idx="7">
                  <c:v>33.366187514347246</c:v>
                </c:pt>
                <c:pt idx="8">
                  <c:v>33.366187514347246</c:v>
                </c:pt>
              </c:numCache>
            </c:numRef>
          </c:yVal>
          <c:smooth val="0"/>
          <c:extLst>
            <c:ext xmlns:c16="http://schemas.microsoft.com/office/drawing/2014/chart" uri="{C3380CC4-5D6E-409C-BE32-E72D297353CC}">
              <c16:uniqueId val="{0000001C-8E50-4A26-B477-874559C46381}"/>
            </c:ext>
          </c:extLst>
        </c:ser>
        <c:ser>
          <c:idx val="14"/>
          <c:order val="14"/>
          <c:tx>
            <c:strRef>
              <c:f>GDP!$Z$230</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GDP!$Z$231:$Z$239</c:f>
              <c:numCache>
                <c:formatCode>General</c:formatCode>
                <c:ptCount val="9"/>
                <c:pt idx="0">
                  <c:v>48.328445491765059</c:v>
                </c:pt>
                <c:pt idx="1">
                  <c:v>20.528026690254595</c:v>
                </c:pt>
                <c:pt idx="2">
                  <c:v>20.528026690254595</c:v>
                </c:pt>
                <c:pt idx="3">
                  <c:v>20.364696002687271</c:v>
                </c:pt>
                <c:pt idx="4">
                  <c:v>20.364696002687271</c:v>
                </c:pt>
                <c:pt idx="5">
                  <c:v>20.364696002687271</c:v>
                </c:pt>
                <c:pt idx="6">
                  <c:v>33.366187514347246</c:v>
                </c:pt>
                <c:pt idx="7">
                  <c:v>33.366187514347246</c:v>
                </c:pt>
                <c:pt idx="8">
                  <c:v>33.366187514347246</c:v>
                </c:pt>
              </c:numCache>
            </c:numRef>
          </c:yVal>
          <c:smooth val="0"/>
          <c:extLst>
            <c:ext xmlns:c16="http://schemas.microsoft.com/office/drawing/2014/chart" uri="{C3380CC4-5D6E-409C-BE32-E72D297353CC}">
              <c16:uniqueId val="{0000001D-8E50-4A26-B477-874559C46381}"/>
            </c:ext>
          </c:extLst>
        </c:ser>
        <c:dLbls>
          <c:showLegendKey val="0"/>
          <c:showVal val="0"/>
          <c:showCatName val="0"/>
          <c:showSerName val="0"/>
          <c:showPercent val="0"/>
          <c:showBubbleSize val="0"/>
        </c:dLbls>
        <c:axId val="1407751632"/>
        <c:axId val="1407747056"/>
      </c:scatterChart>
      <c:valAx>
        <c:axId val="1407751632"/>
        <c:scaling>
          <c:orientation val="minMax"/>
          <c:max val="2024"/>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7174217128184408"/>
          <c:y val="0.12164509760219026"/>
          <c:w val="0.22723645687476132"/>
          <c:h val="0.876949792535926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Bituminous CAP</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5362998793742007E-2"/>
          <c:y val="2.9066353755424938E-2"/>
          <c:w val="0.6878607195522819"/>
          <c:h val="0.85930644482930818"/>
        </c:manualLayout>
      </c:layout>
      <c:scatterChart>
        <c:scatterStyle val="lineMarker"/>
        <c:varyColors val="0"/>
        <c:ser>
          <c:idx val="0"/>
          <c:order val="0"/>
          <c:tx>
            <c:strRef>
              <c:f>GDP!$L$249</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GDP!$L$250:$L$258</c:f>
              <c:numCache>
                <c:formatCode>General</c:formatCode>
                <c:ptCount val="9"/>
                <c:pt idx="0">
                  <c:v>204.50104625634677</c:v>
                </c:pt>
                <c:pt idx="1">
                  <c:v>206.04056418737019</c:v>
                </c:pt>
                <c:pt idx="2">
                  <c:v>206.04056418737019</c:v>
                </c:pt>
                <c:pt idx="3">
                  <c:v>204.45188872263108</c:v>
                </c:pt>
                <c:pt idx="4">
                  <c:v>204.45188872263108</c:v>
                </c:pt>
                <c:pt idx="5">
                  <c:v>204.45188872263108</c:v>
                </c:pt>
                <c:pt idx="6">
                  <c:v>216.96665974355332</c:v>
                </c:pt>
                <c:pt idx="7">
                  <c:v>216.96665974355332</c:v>
                </c:pt>
                <c:pt idx="8">
                  <c:v>216.96665974355332</c:v>
                </c:pt>
              </c:numCache>
            </c:numRef>
          </c:yVal>
          <c:smooth val="0"/>
          <c:extLst>
            <c:ext xmlns:c16="http://schemas.microsoft.com/office/drawing/2014/chart" uri="{C3380CC4-5D6E-409C-BE32-E72D297353CC}">
              <c16:uniqueId val="{00000000-3E31-4B35-AE2C-C1CA764988B8}"/>
            </c:ext>
          </c:extLst>
        </c:ser>
        <c:ser>
          <c:idx val="1"/>
          <c:order val="1"/>
          <c:tx>
            <c:strRef>
              <c:f>GDP!$M$249</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GDP!$M$250:$M$258</c:f>
              <c:numCache>
                <c:formatCode>General</c:formatCode>
                <c:ptCount val="9"/>
                <c:pt idx="0">
                  <c:v>165.96564637671329</c:v>
                </c:pt>
                <c:pt idx="1">
                  <c:v>167.26540266133375</c:v>
                </c:pt>
                <c:pt idx="2">
                  <c:v>167.26540266133375</c:v>
                </c:pt>
                <c:pt idx="3">
                  <c:v>165.81531132622834</c:v>
                </c:pt>
                <c:pt idx="4">
                  <c:v>165.81531132622834</c:v>
                </c:pt>
                <c:pt idx="5">
                  <c:v>165.81531132622834</c:v>
                </c:pt>
                <c:pt idx="6">
                  <c:v>176.3394366043222</c:v>
                </c:pt>
                <c:pt idx="7">
                  <c:v>176.3394366043222</c:v>
                </c:pt>
                <c:pt idx="8">
                  <c:v>176.3394366043222</c:v>
                </c:pt>
              </c:numCache>
            </c:numRef>
          </c:yVal>
          <c:smooth val="0"/>
          <c:extLst>
            <c:ext xmlns:c16="http://schemas.microsoft.com/office/drawing/2014/chart" uri="{C3380CC4-5D6E-409C-BE32-E72D297353CC}">
              <c16:uniqueId val="{00000010-3E31-4B35-AE2C-C1CA764988B8}"/>
            </c:ext>
          </c:extLst>
        </c:ser>
        <c:ser>
          <c:idx val="2"/>
          <c:order val="2"/>
          <c:tx>
            <c:strRef>
              <c:f>GDP!$N$249</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GDP!$N$250:$N$258</c:f>
              <c:numCache>
                <c:formatCode>General</c:formatCode>
                <c:ptCount val="9"/>
                <c:pt idx="0">
                  <c:v>150.63594390241835</c:v>
                </c:pt>
                <c:pt idx="1">
                  <c:v>152.05945696484886</c:v>
                </c:pt>
                <c:pt idx="2">
                  <c:v>152.05945696484886</c:v>
                </c:pt>
                <c:pt idx="3">
                  <c:v>150.52166610681894</c:v>
                </c:pt>
                <c:pt idx="4">
                  <c:v>150.52166610681894</c:v>
                </c:pt>
                <c:pt idx="5">
                  <c:v>150.52166610681894</c:v>
                </c:pt>
                <c:pt idx="6">
                  <c:v>159.91566554803728</c:v>
                </c:pt>
                <c:pt idx="7">
                  <c:v>159.91566554803728</c:v>
                </c:pt>
                <c:pt idx="8">
                  <c:v>159.91566554803728</c:v>
                </c:pt>
              </c:numCache>
            </c:numRef>
          </c:yVal>
          <c:smooth val="0"/>
          <c:extLst>
            <c:ext xmlns:c16="http://schemas.microsoft.com/office/drawing/2014/chart" uri="{C3380CC4-5D6E-409C-BE32-E72D297353CC}">
              <c16:uniqueId val="{00000011-3E31-4B35-AE2C-C1CA764988B8}"/>
            </c:ext>
          </c:extLst>
        </c:ser>
        <c:ser>
          <c:idx val="3"/>
          <c:order val="3"/>
          <c:tx>
            <c:strRef>
              <c:f>GDP!$O$249</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GDP!$O$250:$O$258</c:f>
              <c:numCache>
                <c:formatCode>General</c:formatCode>
                <c:ptCount val="9"/>
                <c:pt idx="0">
                  <c:v>141.30540352453528</c:v>
                </c:pt>
                <c:pt idx="1">
                  <c:v>142.17559226213368</c:v>
                </c:pt>
                <c:pt idx="2">
                  <c:v>142.17559226213368</c:v>
                </c:pt>
                <c:pt idx="3">
                  <c:v>140.86252175771827</c:v>
                </c:pt>
                <c:pt idx="4">
                  <c:v>140.86252175771827</c:v>
                </c:pt>
                <c:pt idx="5">
                  <c:v>140.86252175771827</c:v>
                </c:pt>
                <c:pt idx="6">
                  <c:v>150.40716651545131</c:v>
                </c:pt>
                <c:pt idx="7">
                  <c:v>150.40716651545131</c:v>
                </c:pt>
                <c:pt idx="8">
                  <c:v>150.40716651545131</c:v>
                </c:pt>
              </c:numCache>
            </c:numRef>
          </c:yVal>
          <c:smooth val="0"/>
          <c:extLst>
            <c:ext xmlns:c16="http://schemas.microsoft.com/office/drawing/2014/chart" uri="{C3380CC4-5D6E-409C-BE32-E72D297353CC}">
              <c16:uniqueId val="{00000012-3E31-4B35-AE2C-C1CA764988B8}"/>
            </c:ext>
          </c:extLst>
        </c:ser>
        <c:ser>
          <c:idx val="4"/>
          <c:order val="4"/>
          <c:tx>
            <c:strRef>
              <c:f>GDP!$P$249</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GDP!$P$250:$P$258</c:f>
              <c:numCache>
                <c:formatCode>General</c:formatCode>
                <c:ptCount val="9"/>
                <c:pt idx="0">
                  <c:v>132.04859586515559</c:v>
                </c:pt>
                <c:pt idx="1">
                  <c:v>133.05202484424277</c:v>
                </c:pt>
                <c:pt idx="2">
                  <c:v>133.05202484424277</c:v>
                </c:pt>
                <c:pt idx="3">
                  <c:v>132.00830610437598</c:v>
                </c:pt>
                <c:pt idx="4">
                  <c:v>132.00830610437598</c:v>
                </c:pt>
                <c:pt idx="5">
                  <c:v>132.00830610437598</c:v>
                </c:pt>
                <c:pt idx="6">
                  <c:v>140.03425847990295</c:v>
                </c:pt>
                <c:pt idx="7">
                  <c:v>140.03425847990295</c:v>
                </c:pt>
                <c:pt idx="8">
                  <c:v>140.03425847990295</c:v>
                </c:pt>
              </c:numCache>
            </c:numRef>
          </c:yVal>
          <c:smooth val="0"/>
          <c:extLst>
            <c:ext xmlns:c16="http://schemas.microsoft.com/office/drawing/2014/chart" uri="{C3380CC4-5D6E-409C-BE32-E72D297353CC}">
              <c16:uniqueId val="{00000013-3E31-4B35-AE2C-C1CA764988B8}"/>
            </c:ext>
          </c:extLst>
        </c:ser>
        <c:ser>
          <c:idx val="5"/>
          <c:order val="5"/>
          <c:tx>
            <c:strRef>
              <c:f>GDP!$Q$249</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GDP!$Q$250:$Q$258</c:f>
              <c:numCache>
                <c:formatCode>General</c:formatCode>
                <c:ptCount val="9"/>
                <c:pt idx="0">
                  <c:v>222.75324557313962</c:v>
                </c:pt>
                <c:pt idx="1">
                  <c:v>224.28769902315207</c:v>
                </c:pt>
                <c:pt idx="2">
                  <c:v>224.28769902315207</c:v>
                </c:pt>
                <c:pt idx="3">
                  <c:v>222.16032002931567</c:v>
                </c:pt>
                <c:pt idx="4">
                  <c:v>222.16032002931567</c:v>
                </c:pt>
                <c:pt idx="5">
                  <c:v>222.16032002931567</c:v>
                </c:pt>
                <c:pt idx="6">
                  <c:v>236.84806681168766</c:v>
                </c:pt>
                <c:pt idx="7">
                  <c:v>236.84806681168766</c:v>
                </c:pt>
                <c:pt idx="8">
                  <c:v>236.84806681168766</c:v>
                </c:pt>
              </c:numCache>
            </c:numRef>
          </c:yVal>
          <c:smooth val="0"/>
          <c:extLst>
            <c:ext xmlns:c16="http://schemas.microsoft.com/office/drawing/2014/chart" uri="{C3380CC4-5D6E-409C-BE32-E72D297353CC}">
              <c16:uniqueId val="{00000014-3E31-4B35-AE2C-C1CA764988B8}"/>
            </c:ext>
          </c:extLst>
        </c:ser>
        <c:ser>
          <c:idx val="6"/>
          <c:order val="6"/>
          <c:tx>
            <c:strRef>
              <c:f>GDP!$R$249</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GDP!$R$250:$R$258</c:f>
              <c:numCache>
                <c:formatCode>General</c:formatCode>
                <c:ptCount val="9"/>
                <c:pt idx="0">
                  <c:v>180.77921982148456</c:v>
                </c:pt>
                <c:pt idx="1">
                  <c:v>182.47134835781864</c:v>
                </c:pt>
                <c:pt idx="2">
                  <c:v>182.47134835781864</c:v>
                </c:pt>
                <c:pt idx="3">
                  <c:v>180.30402784987936</c:v>
                </c:pt>
                <c:pt idx="4">
                  <c:v>180.30402784987936</c:v>
                </c:pt>
                <c:pt idx="5">
                  <c:v>180.30402784987936</c:v>
                </c:pt>
                <c:pt idx="6">
                  <c:v>191.89879865764479</c:v>
                </c:pt>
                <c:pt idx="7">
                  <c:v>191.89879865764479</c:v>
                </c:pt>
                <c:pt idx="8">
                  <c:v>191.89879865764479</c:v>
                </c:pt>
              </c:numCache>
            </c:numRef>
          </c:yVal>
          <c:smooth val="0"/>
          <c:extLst>
            <c:ext xmlns:c16="http://schemas.microsoft.com/office/drawing/2014/chart" uri="{C3380CC4-5D6E-409C-BE32-E72D297353CC}">
              <c16:uniqueId val="{00000015-3E31-4B35-AE2C-C1CA764988B8}"/>
            </c:ext>
          </c:extLst>
        </c:ser>
        <c:ser>
          <c:idx val="7"/>
          <c:order val="7"/>
          <c:tx>
            <c:strRef>
              <c:f>GDP!$S$249</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GDP!$S$250:$S$258</c:f>
              <c:numCache>
                <c:formatCode>General</c:formatCode>
                <c:ptCount val="9"/>
                <c:pt idx="0">
                  <c:v>164.05529867003469</c:v>
                </c:pt>
                <c:pt idx="1">
                  <c:v>164.98451080686101</c:v>
                </c:pt>
                <c:pt idx="2">
                  <c:v>164.98451080686101</c:v>
                </c:pt>
                <c:pt idx="3">
                  <c:v>163.40052523895318</c:v>
                </c:pt>
                <c:pt idx="4">
                  <c:v>163.40052523895318</c:v>
                </c:pt>
                <c:pt idx="5">
                  <c:v>163.40052523895318</c:v>
                </c:pt>
                <c:pt idx="6">
                  <c:v>174.61061859839748</c:v>
                </c:pt>
                <c:pt idx="7">
                  <c:v>174.61061859839748</c:v>
                </c:pt>
                <c:pt idx="8">
                  <c:v>174.61061859839748</c:v>
                </c:pt>
              </c:numCache>
            </c:numRef>
          </c:yVal>
          <c:smooth val="0"/>
          <c:extLst>
            <c:ext xmlns:c16="http://schemas.microsoft.com/office/drawing/2014/chart" uri="{C3380CC4-5D6E-409C-BE32-E72D297353CC}">
              <c16:uniqueId val="{00000016-3E31-4B35-AE2C-C1CA764988B8}"/>
            </c:ext>
          </c:extLst>
        </c:ser>
        <c:ser>
          <c:idx val="8"/>
          <c:order val="8"/>
          <c:tx>
            <c:strRef>
              <c:f>GDP!$T$249</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GDP!$T$250:$T$258</c:f>
              <c:numCache>
                <c:formatCode>General</c:formatCode>
                <c:ptCount val="9"/>
                <c:pt idx="0">
                  <c:v>153.89358946538616</c:v>
                </c:pt>
                <c:pt idx="1">
                  <c:v>155.10064610414582</c:v>
                </c:pt>
                <c:pt idx="2">
                  <c:v>155.10064610414582</c:v>
                </c:pt>
                <c:pt idx="3">
                  <c:v>153.74138088985251</c:v>
                </c:pt>
                <c:pt idx="4">
                  <c:v>153.74138088985251</c:v>
                </c:pt>
                <c:pt idx="5">
                  <c:v>153.74138088985251</c:v>
                </c:pt>
                <c:pt idx="6">
                  <c:v>163.37330155988676</c:v>
                </c:pt>
                <c:pt idx="7">
                  <c:v>163.37330155988676</c:v>
                </c:pt>
                <c:pt idx="8">
                  <c:v>163.37330155988676</c:v>
                </c:pt>
              </c:numCache>
            </c:numRef>
          </c:yVal>
          <c:smooth val="0"/>
          <c:extLst>
            <c:ext xmlns:c16="http://schemas.microsoft.com/office/drawing/2014/chart" uri="{C3380CC4-5D6E-409C-BE32-E72D297353CC}">
              <c16:uniqueId val="{00000017-3E31-4B35-AE2C-C1CA764988B8}"/>
            </c:ext>
          </c:extLst>
        </c:ser>
        <c:ser>
          <c:idx val="9"/>
          <c:order val="9"/>
          <c:tx>
            <c:strRef>
              <c:f>GDP!$U$249</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GDP!$U$250:$U$258</c:f>
              <c:numCache>
                <c:formatCode>General</c:formatCode>
                <c:ptCount val="9"/>
                <c:pt idx="0">
                  <c:v>143.8123159536504</c:v>
                </c:pt>
                <c:pt idx="1">
                  <c:v>145.21678140143067</c:v>
                </c:pt>
                <c:pt idx="2">
                  <c:v>145.21678140143067</c:v>
                </c:pt>
                <c:pt idx="3">
                  <c:v>143.27730784499343</c:v>
                </c:pt>
                <c:pt idx="4">
                  <c:v>143.27730784499343</c:v>
                </c:pt>
                <c:pt idx="5">
                  <c:v>143.27730784499343</c:v>
                </c:pt>
                <c:pt idx="6">
                  <c:v>153.00039352433839</c:v>
                </c:pt>
                <c:pt idx="7">
                  <c:v>153.00039352433839</c:v>
                </c:pt>
                <c:pt idx="8">
                  <c:v>153.00039352433839</c:v>
                </c:pt>
              </c:numCache>
            </c:numRef>
          </c:yVal>
          <c:smooth val="0"/>
          <c:extLst>
            <c:ext xmlns:c16="http://schemas.microsoft.com/office/drawing/2014/chart" uri="{C3380CC4-5D6E-409C-BE32-E72D297353CC}">
              <c16:uniqueId val="{00000018-3E31-4B35-AE2C-C1CA764988B8}"/>
            </c:ext>
          </c:extLst>
        </c:ser>
        <c:ser>
          <c:idx val="10"/>
          <c:order val="10"/>
          <c:tx>
            <c:strRef>
              <c:f>GDP!$V$249</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GDP!$V$250:$V$258</c:f>
              <c:numCache>
                <c:formatCode>General</c:formatCode>
                <c:ptCount val="9"/>
                <c:pt idx="0">
                  <c:v>240.61667237418732</c:v>
                </c:pt>
                <c:pt idx="1">
                  <c:v>242.53483385893392</c:v>
                </c:pt>
                <c:pt idx="2">
                  <c:v>242.53483385893392</c:v>
                </c:pt>
                <c:pt idx="3">
                  <c:v>239.86875133600026</c:v>
                </c:pt>
                <c:pt idx="4">
                  <c:v>239.86875133600026</c:v>
                </c:pt>
                <c:pt idx="5">
                  <c:v>239.86875133600026</c:v>
                </c:pt>
                <c:pt idx="6">
                  <c:v>255.86506487685969</c:v>
                </c:pt>
                <c:pt idx="7">
                  <c:v>255.86506487685969</c:v>
                </c:pt>
                <c:pt idx="8">
                  <c:v>255.86506487685969</c:v>
                </c:pt>
              </c:numCache>
            </c:numRef>
          </c:yVal>
          <c:smooth val="0"/>
          <c:extLst>
            <c:ext xmlns:c16="http://schemas.microsoft.com/office/drawing/2014/chart" uri="{C3380CC4-5D6E-409C-BE32-E72D297353CC}">
              <c16:uniqueId val="{00000019-3E31-4B35-AE2C-C1CA764988B8}"/>
            </c:ext>
          </c:extLst>
        </c:ser>
        <c:ser>
          <c:idx val="11"/>
          <c:order val="11"/>
          <c:tx>
            <c:strRef>
              <c:f>GDP!$W$249</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GDP!$W$250:$W$258</c:f>
              <c:numCache>
                <c:formatCode>General</c:formatCode>
                <c:ptCount val="9"/>
                <c:pt idx="0">
                  <c:v>195.25764454578592</c:v>
                </c:pt>
                <c:pt idx="1">
                  <c:v>196.91699676947928</c:v>
                </c:pt>
                <c:pt idx="2">
                  <c:v>196.91699676947928</c:v>
                </c:pt>
                <c:pt idx="3">
                  <c:v>194.79274437353038</c:v>
                </c:pt>
                <c:pt idx="4">
                  <c:v>194.79274437353038</c:v>
                </c:pt>
                <c:pt idx="5">
                  <c:v>194.79274437353038</c:v>
                </c:pt>
                <c:pt idx="6">
                  <c:v>207.45816071096732</c:v>
                </c:pt>
                <c:pt idx="7">
                  <c:v>207.45816071096732</c:v>
                </c:pt>
                <c:pt idx="8">
                  <c:v>207.45816071096732</c:v>
                </c:pt>
              </c:numCache>
            </c:numRef>
          </c:yVal>
          <c:smooth val="0"/>
          <c:extLst>
            <c:ext xmlns:c16="http://schemas.microsoft.com/office/drawing/2014/chart" uri="{C3380CC4-5D6E-409C-BE32-E72D297353CC}">
              <c16:uniqueId val="{0000001A-3E31-4B35-AE2C-C1CA764988B8}"/>
            </c:ext>
          </c:extLst>
        </c:ser>
        <c:ser>
          <c:idx val="12"/>
          <c:order val="12"/>
          <c:tx>
            <c:strRef>
              <c:f>GDP!$X$249</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GDP!$X$250:$X$258</c:f>
              <c:numCache>
                <c:formatCode>General</c:formatCode>
                <c:ptCount val="9"/>
                <c:pt idx="0">
                  <c:v>177.21994041009381</c:v>
                </c:pt>
                <c:pt idx="1">
                  <c:v>178.66986193369743</c:v>
                </c:pt>
                <c:pt idx="2">
                  <c:v>178.66986193369743</c:v>
                </c:pt>
                <c:pt idx="3">
                  <c:v>177.08431306684579</c:v>
                </c:pt>
                <c:pt idx="4">
                  <c:v>177.08431306684579</c:v>
                </c:pt>
                <c:pt idx="5">
                  <c:v>177.08431306684579</c:v>
                </c:pt>
                <c:pt idx="6">
                  <c:v>188.44116264579532</c:v>
                </c:pt>
                <c:pt idx="7">
                  <c:v>188.44116264579532</c:v>
                </c:pt>
                <c:pt idx="8">
                  <c:v>188.44116264579532</c:v>
                </c:pt>
              </c:numCache>
            </c:numRef>
          </c:yVal>
          <c:smooth val="0"/>
          <c:extLst>
            <c:ext xmlns:c16="http://schemas.microsoft.com/office/drawing/2014/chart" uri="{C3380CC4-5D6E-409C-BE32-E72D297353CC}">
              <c16:uniqueId val="{0000001B-3E31-4B35-AE2C-C1CA764988B8}"/>
            </c:ext>
          </c:extLst>
        </c:ser>
        <c:ser>
          <c:idx val="13"/>
          <c:order val="13"/>
          <c:tx>
            <c:strRef>
              <c:f>GDP!$Y$249</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GDP!$Y$250:$Y$258</c:f>
              <c:numCache>
                <c:formatCode>General</c:formatCode>
                <c:ptCount val="9"/>
                <c:pt idx="0">
                  <c:v>166.24717130190808</c:v>
                </c:pt>
                <c:pt idx="1">
                  <c:v>167.26540266133375</c:v>
                </c:pt>
                <c:pt idx="2">
                  <c:v>167.26540266133375</c:v>
                </c:pt>
                <c:pt idx="3">
                  <c:v>165.81531132622834</c:v>
                </c:pt>
                <c:pt idx="4">
                  <c:v>165.81531132622834</c:v>
                </c:pt>
                <c:pt idx="5">
                  <c:v>165.81531132622834</c:v>
                </c:pt>
                <c:pt idx="6">
                  <c:v>176.3394366043222</c:v>
                </c:pt>
                <c:pt idx="7">
                  <c:v>176.3394366043222</c:v>
                </c:pt>
                <c:pt idx="8">
                  <c:v>176.3394366043222</c:v>
                </c:pt>
              </c:numCache>
            </c:numRef>
          </c:yVal>
          <c:smooth val="0"/>
          <c:extLst>
            <c:ext xmlns:c16="http://schemas.microsoft.com/office/drawing/2014/chart" uri="{C3380CC4-5D6E-409C-BE32-E72D297353CC}">
              <c16:uniqueId val="{0000001C-3E31-4B35-AE2C-C1CA764988B8}"/>
            </c:ext>
          </c:extLst>
        </c:ser>
        <c:ser>
          <c:idx val="14"/>
          <c:order val="14"/>
          <c:tx>
            <c:strRef>
              <c:f>GDP!$Z$249</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GDP!$Z$250:$Z$258</c:f>
              <c:numCache>
                <c:formatCode>General</c:formatCode>
                <c:ptCount val="9"/>
                <c:pt idx="0">
                  <c:v>155.35483788663507</c:v>
                </c:pt>
                <c:pt idx="1">
                  <c:v>156.62124067379432</c:v>
                </c:pt>
                <c:pt idx="2">
                  <c:v>156.62124067379432</c:v>
                </c:pt>
                <c:pt idx="3">
                  <c:v>155.35123828136926</c:v>
                </c:pt>
                <c:pt idx="4">
                  <c:v>155.35123828136926</c:v>
                </c:pt>
                <c:pt idx="5">
                  <c:v>155.35123828136926</c:v>
                </c:pt>
                <c:pt idx="6">
                  <c:v>165.10211956581151</c:v>
                </c:pt>
                <c:pt idx="7">
                  <c:v>165.10211956581151</c:v>
                </c:pt>
                <c:pt idx="8">
                  <c:v>165.10211956581151</c:v>
                </c:pt>
              </c:numCache>
            </c:numRef>
          </c:yVal>
          <c:smooth val="0"/>
          <c:extLst>
            <c:ext xmlns:c16="http://schemas.microsoft.com/office/drawing/2014/chart" uri="{C3380CC4-5D6E-409C-BE32-E72D297353CC}">
              <c16:uniqueId val="{0000001D-3E31-4B35-AE2C-C1CA764988B8}"/>
            </c:ext>
          </c:extLst>
        </c:ser>
        <c:dLbls>
          <c:showLegendKey val="0"/>
          <c:showVal val="0"/>
          <c:showCatName val="0"/>
          <c:showSerName val="0"/>
          <c:showPercent val="0"/>
          <c:showBubbleSize val="0"/>
        </c:dLbls>
        <c:axId val="1407751632"/>
        <c:axId val="1407747056"/>
      </c:scatterChart>
      <c:valAx>
        <c:axId val="1407751632"/>
        <c:scaling>
          <c:orientation val="minMax"/>
          <c:max val="2024"/>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1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7174217128184408"/>
          <c:y val="0.12164509760219026"/>
          <c:w val="0.22723645687476132"/>
          <c:h val="0.869395669393890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DSI FOM</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0597302766959746"/>
          <c:y val="3.3264026003563006E-2"/>
          <c:w val="0.71130150847774698"/>
          <c:h val="0.85811652026230945"/>
        </c:manualLayout>
      </c:layout>
      <c:scatterChart>
        <c:scatterStyle val="lineMarker"/>
        <c:varyColors val="0"/>
        <c:ser>
          <c:idx val="0"/>
          <c:order val="0"/>
          <c:tx>
            <c:strRef>
              <c:f>GDP!$AG$230</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GDP!$AG$231:$AG$239</c:f>
              <c:numCache>
                <c:formatCode>General</c:formatCode>
                <c:ptCount val="9"/>
                <c:pt idx="0">
                  <c:v>2.6342689428937129</c:v>
                </c:pt>
                <c:pt idx="1">
                  <c:v>2.8891296823321282</c:v>
                </c:pt>
                <c:pt idx="2">
                  <c:v>2.8891296823321282</c:v>
                </c:pt>
                <c:pt idx="3">
                  <c:v>2.8735954438574525</c:v>
                </c:pt>
                <c:pt idx="4">
                  <c:v>2.8735954438574525</c:v>
                </c:pt>
                <c:pt idx="5">
                  <c:v>2.8735954438574525</c:v>
                </c:pt>
                <c:pt idx="6">
                  <c:v>3.2069574009903699</c:v>
                </c:pt>
                <c:pt idx="7">
                  <c:v>3.2069574009903699</c:v>
                </c:pt>
                <c:pt idx="8">
                  <c:v>3.2069574009903699</c:v>
                </c:pt>
              </c:numCache>
            </c:numRef>
          </c:yVal>
          <c:smooth val="0"/>
          <c:extLst>
            <c:ext xmlns:c16="http://schemas.microsoft.com/office/drawing/2014/chart" uri="{C3380CC4-5D6E-409C-BE32-E72D297353CC}">
              <c16:uniqueId val="{00000000-49D3-4CBA-B039-C7D6F7FABF26}"/>
            </c:ext>
          </c:extLst>
        </c:ser>
        <c:ser>
          <c:idx val="1"/>
          <c:order val="1"/>
          <c:tx>
            <c:strRef>
              <c:f>GDP!$AH$230</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GDP!$AH$231:$AH$239</c:f>
              <c:numCache>
                <c:formatCode>General</c:formatCode>
                <c:ptCount val="9"/>
                <c:pt idx="0">
                  <c:v>1.0322580590474093</c:v>
                </c:pt>
                <c:pt idx="1">
                  <c:v>1.064416198753942</c:v>
                </c:pt>
                <c:pt idx="2">
                  <c:v>1.064416198753942</c:v>
                </c:pt>
                <c:pt idx="3">
                  <c:v>1.0544565914434909</c:v>
                </c:pt>
                <c:pt idx="4">
                  <c:v>1.0544565914434909</c:v>
                </c:pt>
                <c:pt idx="5">
                  <c:v>1.0544565914434909</c:v>
                </c:pt>
                <c:pt idx="6">
                  <c:v>1.1928844240880618</c:v>
                </c:pt>
                <c:pt idx="7">
                  <c:v>1.1928844240880618</c:v>
                </c:pt>
                <c:pt idx="8">
                  <c:v>1.1928844240880618</c:v>
                </c:pt>
              </c:numCache>
            </c:numRef>
          </c:yVal>
          <c:smooth val="0"/>
          <c:extLst>
            <c:ext xmlns:c16="http://schemas.microsoft.com/office/drawing/2014/chart" uri="{C3380CC4-5D6E-409C-BE32-E72D297353CC}">
              <c16:uniqueId val="{00000010-49D3-4CBA-B039-C7D6F7FABF26}"/>
            </c:ext>
          </c:extLst>
        </c:ser>
        <c:ser>
          <c:idx val="2"/>
          <c:order val="2"/>
          <c:tx>
            <c:strRef>
              <c:f>GDP!$AI$230</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GDP!$AI$231:$AI$239</c:f>
              <c:numCache>
                <c:formatCode>General</c:formatCode>
                <c:ptCount val="9"/>
                <c:pt idx="0">
                  <c:v>0.6770004153492748</c:v>
                </c:pt>
                <c:pt idx="1">
                  <c:v>0.66906161064533498</c:v>
                </c:pt>
                <c:pt idx="2">
                  <c:v>0.66906161064533498</c:v>
                </c:pt>
                <c:pt idx="3">
                  <c:v>0.66809081747946375</c:v>
                </c:pt>
                <c:pt idx="4">
                  <c:v>0.66809081747946375</c:v>
                </c:pt>
                <c:pt idx="5">
                  <c:v>0.66809081747946375</c:v>
                </c:pt>
                <c:pt idx="6">
                  <c:v>0.76067992260688022</c:v>
                </c:pt>
                <c:pt idx="7">
                  <c:v>0.76067992260688022</c:v>
                </c:pt>
                <c:pt idx="8">
                  <c:v>0.76067992260688022</c:v>
                </c:pt>
              </c:numCache>
            </c:numRef>
          </c:yVal>
          <c:smooth val="0"/>
          <c:extLst>
            <c:ext xmlns:c16="http://schemas.microsoft.com/office/drawing/2014/chart" uri="{C3380CC4-5D6E-409C-BE32-E72D297353CC}">
              <c16:uniqueId val="{00000011-49D3-4CBA-B039-C7D6F7FABF26}"/>
            </c:ext>
          </c:extLst>
        </c:ser>
        <c:ser>
          <c:idx val="3"/>
          <c:order val="3"/>
          <c:tx>
            <c:strRef>
              <c:f>GDP!$AJ$230</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GDP!$AJ$231:$AJ$239</c:f>
              <c:numCache>
                <c:formatCode>General</c:formatCode>
                <c:ptCount val="9"/>
                <c:pt idx="0">
                  <c:v>0.49602010629550825</c:v>
                </c:pt>
                <c:pt idx="1">
                  <c:v>0.50179620798400126</c:v>
                </c:pt>
                <c:pt idx="2">
                  <c:v>0.50179620798400126</c:v>
                </c:pt>
                <c:pt idx="3">
                  <c:v>0.49905579137020184</c:v>
                </c:pt>
                <c:pt idx="4">
                  <c:v>0.49905579137020184</c:v>
                </c:pt>
                <c:pt idx="5">
                  <c:v>0.49905579137020184</c:v>
                </c:pt>
                <c:pt idx="6">
                  <c:v>0.56186585192553651</c:v>
                </c:pt>
                <c:pt idx="7">
                  <c:v>0.56186585192553651</c:v>
                </c:pt>
                <c:pt idx="8">
                  <c:v>0.56186585192553651</c:v>
                </c:pt>
              </c:numCache>
            </c:numRef>
          </c:yVal>
          <c:smooth val="0"/>
          <c:extLst>
            <c:ext xmlns:c16="http://schemas.microsoft.com/office/drawing/2014/chart" uri="{C3380CC4-5D6E-409C-BE32-E72D297353CC}">
              <c16:uniqueId val="{00000012-49D3-4CBA-B039-C7D6F7FABF26}"/>
            </c:ext>
          </c:extLst>
        </c:ser>
        <c:ser>
          <c:idx val="4"/>
          <c:order val="4"/>
          <c:tx>
            <c:strRef>
              <c:f>GDP!$AK$230</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GDP!$AK$231:$AK$239</c:f>
              <c:numCache>
                <c:formatCode>General</c:formatCode>
                <c:ptCount val="9"/>
                <c:pt idx="0">
                  <c:v>0.48931713188610948</c:v>
                </c:pt>
                <c:pt idx="1">
                  <c:v>0.36494269671563723</c:v>
                </c:pt>
                <c:pt idx="2">
                  <c:v>0.36494269671563723</c:v>
                </c:pt>
                <c:pt idx="3">
                  <c:v>0.3622179130912756</c:v>
                </c:pt>
                <c:pt idx="4">
                  <c:v>0.3622179130912756</c:v>
                </c:pt>
                <c:pt idx="5">
                  <c:v>0.3622179130912756</c:v>
                </c:pt>
                <c:pt idx="6">
                  <c:v>0.44949268154042921</c:v>
                </c:pt>
                <c:pt idx="7">
                  <c:v>0.44949268154042921</c:v>
                </c:pt>
                <c:pt idx="8">
                  <c:v>0.44949268154042921</c:v>
                </c:pt>
              </c:numCache>
            </c:numRef>
          </c:yVal>
          <c:smooth val="0"/>
          <c:extLst>
            <c:ext xmlns:c16="http://schemas.microsoft.com/office/drawing/2014/chart" uri="{C3380CC4-5D6E-409C-BE32-E72D297353CC}">
              <c16:uniqueId val="{00000013-49D3-4CBA-B039-C7D6F7FABF26}"/>
            </c:ext>
          </c:extLst>
        </c:ser>
        <c:ser>
          <c:idx val="5"/>
          <c:order val="5"/>
          <c:tx>
            <c:strRef>
              <c:f>GDP!$AL$230</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GDP!$AL$231:$AL$239</c:f>
              <c:numCache>
                <c:formatCode>General</c:formatCode>
                <c:ptCount val="9"/>
                <c:pt idx="0">
                  <c:v>2.6744867893501052</c:v>
                </c:pt>
                <c:pt idx="1">
                  <c:v>2.9195415737250978</c:v>
                </c:pt>
                <c:pt idx="2">
                  <c:v>2.9195415737250978</c:v>
                </c:pt>
                <c:pt idx="3">
                  <c:v>2.8977433047302048</c:v>
                </c:pt>
                <c:pt idx="4">
                  <c:v>2.8977433047302048</c:v>
                </c:pt>
                <c:pt idx="5">
                  <c:v>2.8977433047302048</c:v>
                </c:pt>
                <c:pt idx="6">
                  <c:v>3.2415337611088644</c:v>
                </c:pt>
                <c:pt idx="7">
                  <c:v>3.2415337611088644</c:v>
                </c:pt>
                <c:pt idx="8">
                  <c:v>3.2415337611088644</c:v>
                </c:pt>
              </c:numCache>
            </c:numRef>
          </c:yVal>
          <c:smooth val="0"/>
          <c:extLst>
            <c:ext xmlns:c16="http://schemas.microsoft.com/office/drawing/2014/chart" uri="{C3380CC4-5D6E-409C-BE32-E72D297353CC}">
              <c16:uniqueId val="{00000014-49D3-4CBA-B039-C7D6F7FABF26}"/>
            </c:ext>
          </c:extLst>
        </c:ser>
        <c:ser>
          <c:idx val="6"/>
          <c:order val="6"/>
          <c:tx>
            <c:strRef>
              <c:f>GDP!$AM$230</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GDP!$AM$231:$AM$239</c:f>
              <c:numCache>
                <c:formatCode>General</c:formatCode>
                <c:ptCount val="9"/>
                <c:pt idx="0">
                  <c:v>1.0523669822756054</c:v>
                </c:pt>
                <c:pt idx="1">
                  <c:v>1.0720191716021843</c:v>
                </c:pt>
                <c:pt idx="2">
                  <c:v>1.0720191716021843</c:v>
                </c:pt>
                <c:pt idx="3">
                  <c:v>1.0705551653586589</c:v>
                </c:pt>
                <c:pt idx="4">
                  <c:v>1.0705551653586589</c:v>
                </c:pt>
                <c:pt idx="5">
                  <c:v>1.0705551653586589</c:v>
                </c:pt>
                <c:pt idx="6">
                  <c:v>1.2101726041473093</c:v>
                </c:pt>
                <c:pt idx="7">
                  <c:v>1.2101726041473093</c:v>
                </c:pt>
                <c:pt idx="8">
                  <c:v>1.2101726041473093</c:v>
                </c:pt>
              </c:numCache>
            </c:numRef>
          </c:yVal>
          <c:smooth val="0"/>
          <c:extLst>
            <c:ext xmlns:c16="http://schemas.microsoft.com/office/drawing/2014/chart" uri="{C3380CC4-5D6E-409C-BE32-E72D297353CC}">
              <c16:uniqueId val="{00000015-49D3-4CBA-B039-C7D6F7FABF26}"/>
            </c:ext>
          </c:extLst>
        </c:ser>
        <c:ser>
          <c:idx val="7"/>
          <c:order val="7"/>
          <c:tx>
            <c:strRef>
              <c:f>GDP!$AN$230</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GDP!$AN$231:$AN$239</c:f>
              <c:numCache>
                <c:formatCode>General</c:formatCode>
                <c:ptCount val="9"/>
                <c:pt idx="0">
                  <c:v>0.70381231298686986</c:v>
                </c:pt>
                <c:pt idx="1">
                  <c:v>0.67666458349357739</c:v>
                </c:pt>
                <c:pt idx="2">
                  <c:v>0.67666458349357739</c:v>
                </c:pt>
                <c:pt idx="3">
                  <c:v>0.67614010443704764</c:v>
                </c:pt>
                <c:pt idx="4">
                  <c:v>0.67614010443704764</c:v>
                </c:pt>
                <c:pt idx="5">
                  <c:v>0.67614010443704764</c:v>
                </c:pt>
                <c:pt idx="6">
                  <c:v>0.76932401263650374</c:v>
                </c:pt>
                <c:pt idx="7">
                  <c:v>0.76932401263650374</c:v>
                </c:pt>
                <c:pt idx="8">
                  <c:v>0.76932401263650374</c:v>
                </c:pt>
              </c:numCache>
            </c:numRef>
          </c:yVal>
          <c:smooth val="0"/>
          <c:extLst>
            <c:ext xmlns:c16="http://schemas.microsoft.com/office/drawing/2014/chart" uri="{C3380CC4-5D6E-409C-BE32-E72D297353CC}">
              <c16:uniqueId val="{00000016-49D3-4CBA-B039-C7D6F7FABF26}"/>
            </c:ext>
          </c:extLst>
        </c:ser>
        <c:ser>
          <c:idx val="8"/>
          <c:order val="8"/>
          <c:tx>
            <c:strRef>
              <c:f>GDP!$AO$230</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GDP!$AO$231:$AO$239</c:f>
              <c:numCache>
                <c:formatCode>General</c:formatCode>
                <c:ptCount val="9"/>
                <c:pt idx="0">
                  <c:v>0.53623795275190089</c:v>
                </c:pt>
                <c:pt idx="1">
                  <c:v>0.50179620798400126</c:v>
                </c:pt>
                <c:pt idx="2">
                  <c:v>0.50179620798400126</c:v>
                </c:pt>
                <c:pt idx="3">
                  <c:v>0.49905579137020184</c:v>
                </c:pt>
                <c:pt idx="4">
                  <c:v>0.49905579137020184</c:v>
                </c:pt>
                <c:pt idx="5">
                  <c:v>0.49905579137020184</c:v>
                </c:pt>
                <c:pt idx="6">
                  <c:v>0.57050994195516014</c:v>
                </c:pt>
                <c:pt idx="7">
                  <c:v>0.57050994195516014</c:v>
                </c:pt>
                <c:pt idx="8">
                  <c:v>0.57050994195516014</c:v>
                </c:pt>
              </c:numCache>
            </c:numRef>
          </c:yVal>
          <c:smooth val="0"/>
          <c:extLst>
            <c:ext xmlns:c16="http://schemas.microsoft.com/office/drawing/2014/chart" uri="{C3380CC4-5D6E-409C-BE32-E72D297353CC}">
              <c16:uniqueId val="{00000017-49D3-4CBA-B039-C7D6F7FABF26}"/>
            </c:ext>
          </c:extLst>
        </c:ser>
        <c:ser>
          <c:idx val="9"/>
          <c:order val="9"/>
          <c:tx>
            <c:strRef>
              <c:f>GDP!$AP$230</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GDP!$AP$231:$AP$239</c:f>
              <c:numCache>
                <c:formatCode>General</c:formatCode>
                <c:ptCount val="9"/>
                <c:pt idx="0">
                  <c:v>0.52953497834250207</c:v>
                </c:pt>
                <c:pt idx="1">
                  <c:v>0.37254566956387969</c:v>
                </c:pt>
                <c:pt idx="2">
                  <c:v>0.37254566956387969</c:v>
                </c:pt>
                <c:pt idx="3">
                  <c:v>0.37026720004885944</c:v>
                </c:pt>
                <c:pt idx="4">
                  <c:v>0.37026720004885944</c:v>
                </c:pt>
                <c:pt idx="5">
                  <c:v>0.37026720004885944</c:v>
                </c:pt>
                <c:pt idx="6">
                  <c:v>0.4754249516293001</c:v>
                </c:pt>
                <c:pt idx="7">
                  <c:v>0.4754249516293001</c:v>
                </c:pt>
                <c:pt idx="8">
                  <c:v>0.4754249516293001</c:v>
                </c:pt>
              </c:numCache>
            </c:numRef>
          </c:yVal>
          <c:smooth val="0"/>
          <c:extLst>
            <c:ext xmlns:c16="http://schemas.microsoft.com/office/drawing/2014/chart" uri="{C3380CC4-5D6E-409C-BE32-E72D297353CC}">
              <c16:uniqueId val="{00000018-49D3-4CBA-B039-C7D6F7FABF26}"/>
            </c:ext>
          </c:extLst>
        </c:ser>
        <c:ser>
          <c:idx val="10"/>
          <c:order val="10"/>
          <c:tx>
            <c:strRef>
              <c:f>GDP!$AQ$230</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GDP!$AQ$231:$AQ$239</c:f>
              <c:numCache>
                <c:formatCode>General</c:formatCode>
                <c:ptCount val="9"/>
                <c:pt idx="0">
                  <c:v>2.7080016613970992</c:v>
                </c:pt>
                <c:pt idx="1">
                  <c:v>2.9423504922698256</c:v>
                </c:pt>
                <c:pt idx="2">
                  <c:v>2.9423504922698256</c:v>
                </c:pt>
                <c:pt idx="3">
                  <c:v>2.9218911656029558</c:v>
                </c:pt>
                <c:pt idx="4">
                  <c:v>2.9218911656029558</c:v>
                </c:pt>
                <c:pt idx="5">
                  <c:v>2.9218911656029558</c:v>
                </c:pt>
                <c:pt idx="6">
                  <c:v>3.2674660311977348</c:v>
                </c:pt>
                <c:pt idx="7">
                  <c:v>3.2674660311977348</c:v>
                </c:pt>
                <c:pt idx="8">
                  <c:v>3.2674660311977348</c:v>
                </c:pt>
              </c:numCache>
            </c:numRef>
          </c:yVal>
          <c:smooth val="0"/>
          <c:extLst>
            <c:ext xmlns:c16="http://schemas.microsoft.com/office/drawing/2014/chart" uri="{C3380CC4-5D6E-409C-BE32-E72D297353CC}">
              <c16:uniqueId val="{00000019-49D3-4CBA-B039-C7D6F7FABF26}"/>
            </c:ext>
          </c:extLst>
        </c:ser>
        <c:ser>
          <c:idx val="11"/>
          <c:order val="11"/>
          <c:tx>
            <c:strRef>
              <c:f>GDP!$AR$230</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GDP!$AR$231:$AR$239</c:f>
              <c:numCache>
                <c:formatCode>General</c:formatCode>
                <c:ptCount val="9"/>
                <c:pt idx="0">
                  <c:v>1.0657729310944031</c:v>
                </c:pt>
                <c:pt idx="1">
                  <c:v>1.0872251172986693</c:v>
                </c:pt>
                <c:pt idx="2">
                  <c:v>1.0872251172986693</c:v>
                </c:pt>
                <c:pt idx="3">
                  <c:v>1.0786044523162428</c:v>
                </c:pt>
                <c:pt idx="4">
                  <c:v>1.0786044523162428</c:v>
                </c:pt>
                <c:pt idx="5">
                  <c:v>1.0786044523162428</c:v>
                </c:pt>
                <c:pt idx="6">
                  <c:v>1.2188166941769329</c:v>
                </c:pt>
                <c:pt idx="7">
                  <c:v>1.2188166941769329</c:v>
                </c:pt>
                <c:pt idx="8">
                  <c:v>1.2188166941769329</c:v>
                </c:pt>
              </c:numCache>
            </c:numRef>
          </c:yVal>
          <c:smooth val="0"/>
          <c:extLst>
            <c:ext xmlns:c16="http://schemas.microsoft.com/office/drawing/2014/chart" uri="{C3380CC4-5D6E-409C-BE32-E72D297353CC}">
              <c16:uniqueId val="{0000001A-49D3-4CBA-B039-C7D6F7FABF26}"/>
            </c:ext>
          </c:extLst>
        </c:ser>
        <c:ser>
          <c:idx val="12"/>
          <c:order val="12"/>
          <c:tx>
            <c:strRef>
              <c:f>GDP!$AS$230</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GDP!$AS$231:$AS$239</c:f>
              <c:numCache>
                <c:formatCode>General</c:formatCode>
                <c:ptCount val="9"/>
                <c:pt idx="0">
                  <c:v>0.73732718503386374</c:v>
                </c:pt>
                <c:pt idx="1">
                  <c:v>0.6842675563418199</c:v>
                </c:pt>
                <c:pt idx="2">
                  <c:v>0.6842675563418199</c:v>
                </c:pt>
                <c:pt idx="3">
                  <c:v>0.68418939139463142</c:v>
                </c:pt>
                <c:pt idx="4">
                  <c:v>0.68418939139463142</c:v>
                </c:pt>
                <c:pt idx="5">
                  <c:v>0.68418939139463142</c:v>
                </c:pt>
                <c:pt idx="6">
                  <c:v>0.77796810266612748</c:v>
                </c:pt>
                <c:pt idx="7">
                  <c:v>0.77796810266612748</c:v>
                </c:pt>
                <c:pt idx="8">
                  <c:v>0.77796810266612748</c:v>
                </c:pt>
              </c:numCache>
            </c:numRef>
          </c:yVal>
          <c:smooth val="0"/>
          <c:extLst>
            <c:ext xmlns:c16="http://schemas.microsoft.com/office/drawing/2014/chart" uri="{C3380CC4-5D6E-409C-BE32-E72D297353CC}">
              <c16:uniqueId val="{0000001B-49D3-4CBA-B039-C7D6F7FABF26}"/>
            </c:ext>
          </c:extLst>
        </c:ser>
        <c:ser>
          <c:idx val="13"/>
          <c:order val="13"/>
          <c:tx>
            <c:strRef>
              <c:f>GDP!$AT$230</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GDP!$AT$231:$AT$239</c:f>
              <c:numCache>
                <c:formatCode>General</c:formatCode>
                <c:ptCount val="9"/>
                <c:pt idx="0">
                  <c:v>0.58315877361769208</c:v>
                </c:pt>
                <c:pt idx="1">
                  <c:v>0.50939918083224378</c:v>
                </c:pt>
                <c:pt idx="2">
                  <c:v>0.50939918083224378</c:v>
                </c:pt>
                <c:pt idx="3">
                  <c:v>0.50710507832778573</c:v>
                </c:pt>
                <c:pt idx="4">
                  <c:v>0.50710507832778573</c:v>
                </c:pt>
                <c:pt idx="5">
                  <c:v>0.50710507832778573</c:v>
                </c:pt>
                <c:pt idx="6">
                  <c:v>0.59644221204403092</c:v>
                </c:pt>
                <c:pt idx="7">
                  <c:v>0.59644221204403092</c:v>
                </c:pt>
                <c:pt idx="8">
                  <c:v>0.59644221204403092</c:v>
                </c:pt>
              </c:numCache>
            </c:numRef>
          </c:yVal>
          <c:smooth val="0"/>
          <c:extLst>
            <c:ext xmlns:c16="http://schemas.microsoft.com/office/drawing/2014/chart" uri="{C3380CC4-5D6E-409C-BE32-E72D297353CC}">
              <c16:uniqueId val="{0000001C-49D3-4CBA-B039-C7D6F7FABF26}"/>
            </c:ext>
          </c:extLst>
        </c:ser>
        <c:ser>
          <c:idx val="14"/>
          <c:order val="14"/>
          <c:tx>
            <c:strRef>
              <c:f>GDP!$AU$230</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GDP!$A$231:$A$239</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GDP!$AU$231:$AU$239</c:f>
              <c:numCache>
                <c:formatCode>General</c:formatCode>
                <c:ptCount val="9"/>
                <c:pt idx="0">
                  <c:v>0.56304985038949584</c:v>
                </c:pt>
                <c:pt idx="1">
                  <c:v>0.37254566956387969</c:v>
                </c:pt>
                <c:pt idx="2">
                  <c:v>0.37254566956387969</c:v>
                </c:pt>
                <c:pt idx="3">
                  <c:v>0.37026720004885944</c:v>
                </c:pt>
                <c:pt idx="4">
                  <c:v>0.37026720004885944</c:v>
                </c:pt>
                <c:pt idx="5">
                  <c:v>0.37026720004885944</c:v>
                </c:pt>
                <c:pt idx="6">
                  <c:v>0.50135722171817099</c:v>
                </c:pt>
                <c:pt idx="7">
                  <c:v>0.50135722171817099</c:v>
                </c:pt>
                <c:pt idx="8">
                  <c:v>0.50135722171817099</c:v>
                </c:pt>
              </c:numCache>
            </c:numRef>
          </c:yVal>
          <c:smooth val="0"/>
          <c:extLst>
            <c:ext xmlns:c16="http://schemas.microsoft.com/office/drawing/2014/chart" uri="{C3380CC4-5D6E-409C-BE32-E72D297353CC}">
              <c16:uniqueId val="{0000001D-49D3-4CBA-B039-C7D6F7FABF26}"/>
            </c:ext>
          </c:extLst>
        </c:ser>
        <c:dLbls>
          <c:showLegendKey val="0"/>
          <c:showVal val="0"/>
          <c:showCatName val="0"/>
          <c:showSerName val="0"/>
          <c:showPercent val="0"/>
          <c:showBubbleSize val="0"/>
        </c:dLbls>
        <c:axId val="1407751632"/>
        <c:axId val="1407747056"/>
        <c:extLst/>
      </c:scatterChart>
      <c:valAx>
        <c:axId val="1407751632"/>
        <c:scaling>
          <c:orientation val="minMax"/>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4918382250213866"/>
          <c:y val="0.13812343486083289"/>
          <c:w val="0.21302391276083693"/>
          <c:h val="0.802382905331179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aseline="0"/>
              <a:t>DSI FOM</a:t>
            </a:r>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0597302766959746"/>
          <c:y val="3.3264026003563006E-2"/>
          <c:w val="0.71130150847774698"/>
          <c:h val="0.85811652026230945"/>
        </c:manualLayout>
      </c:layout>
      <c:scatterChart>
        <c:scatterStyle val="lineMarker"/>
        <c:varyColors val="0"/>
        <c:ser>
          <c:idx val="0"/>
          <c:order val="0"/>
          <c:tx>
            <c:strRef>
              <c:f>GDP!$AG$249</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GDP!$AG$250:$AG$258</c:f>
              <c:numCache>
                <c:formatCode>General</c:formatCode>
                <c:ptCount val="9"/>
                <c:pt idx="0">
                  <c:v>0.7172182618056675</c:v>
                </c:pt>
                <c:pt idx="1">
                  <c:v>0.6842675563418199</c:v>
                </c:pt>
                <c:pt idx="2">
                  <c:v>0.6842675563418199</c:v>
                </c:pt>
                <c:pt idx="3">
                  <c:v>0.7244358261825512</c:v>
                </c:pt>
                <c:pt idx="4">
                  <c:v>0.7244358261825512</c:v>
                </c:pt>
                <c:pt idx="5">
                  <c:v>0.7244358261825512</c:v>
                </c:pt>
                <c:pt idx="6">
                  <c:v>0.77796810266612748</c:v>
                </c:pt>
                <c:pt idx="7">
                  <c:v>0.77796810266612748</c:v>
                </c:pt>
                <c:pt idx="8">
                  <c:v>0.77796810266612748</c:v>
                </c:pt>
              </c:numCache>
            </c:numRef>
          </c:yVal>
          <c:smooth val="0"/>
          <c:extLst>
            <c:ext xmlns:c16="http://schemas.microsoft.com/office/drawing/2014/chart" uri="{C3380CC4-5D6E-409C-BE32-E72D297353CC}">
              <c16:uniqueId val="{00000000-8C3D-488D-85F4-AFC4084DD82E}"/>
            </c:ext>
          </c:extLst>
        </c:ser>
        <c:ser>
          <c:idx val="1"/>
          <c:order val="1"/>
          <c:tx>
            <c:strRef>
              <c:f>GDP!$AH$249</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GDP!$AH$250:$AH$258</c:f>
              <c:numCache>
                <c:formatCode>General</c:formatCode>
                <c:ptCount val="9"/>
                <c:pt idx="0">
                  <c:v>0.60326769684588855</c:v>
                </c:pt>
                <c:pt idx="1">
                  <c:v>0.60823782785939551</c:v>
                </c:pt>
                <c:pt idx="2">
                  <c:v>0.60823782785939551</c:v>
                </c:pt>
                <c:pt idx="3">
                  <c:v>0.56345008703087307</c:v>
                </c:pt>
                <c:pt idx="4">
                  <c:v>0.56345008703087307</c:v>
                </c:pt>
                <c:pt idx="5">
                  <c:v>0.56345008703087307</c:v>
                </c:pt>
                <c:pt idx="6">
                  <c:v>0.60508630207365466</c:v>
                </c:pt>
                <c:pt idx="7">
                  <c:v>0.60508630207365466</c:v>
                </c:pt>
                <c:pt idx="8">
                  <c:v>0.60508630207365466</c:v>
                </c:pt>
              </c:numCache>
            </c:numRef>
          </c:yVal>
          <c:smooth val="0"/>
          <c:extLst>
            <c:ext xmlns:c16="http://schemas.microsoft.com/office/drawing/2014/chart" uri="{C3380CC4-5D6E-409C-BE32-E72D297353CC}">
              <c16:uniqueId val="{00000010-8C3D-488D-85F4-AFC4084DD82E}"/>
            </c:ext>
          </c:extLst>
        </c:ser>
        <c:ser>
          <c:idx val="2"/>
          <c:order val="2"/>
          <c:tx>
            <c:strRef>
              <c:f>GDP!$AI$249</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GDP!$AI$250:$AI$258</c:f>
              <c:numCache>
                <c:formatCode>General</c:formatCode>
                <c:ptCount val="9"/>
                <c:pt idx="0">
                  <c:v>0.52953497834250207</c:v>
                </c:pt>
                <c:pt idx="1">
                  <c:v>0.532208099376971</c:v>
                </c:pt>
                <c:pt idx="2">
                  <c:v>0.532208099376971</c:v>
                </c:pt>
                <c:pt idx="3">
                  <c:v>0.56345008703087307</c:v>
                </c:pt>
                <c:pt idx="4">
                  <c:v>0.56345008703087307</c:v>
                </c:pt>
                <c:pt idx="5">
                  <c:v>0.56345008703087307</c:v>
                </c:pt>
                <c:pt idx="6">
                  <c:v>0.51864540177741825</c:v>
                </c:pt>
                <c:pt idx="7">
                  <c:v>0.51864540177741825</c:v>
                </c:pt>
                <c:pt idx="8">
                  <c:v>0.51864540177741825</c:v>
                </c:pt>
              </c:numCache>
            </c:numRef>
          </c:yVal>
          <c:smooth val="0"/>
          <c:extLst>
            <c:ext xmlns:c16="http://schemas.microsoft.com/office/drawing/2014/chart" uri="{C3380CC4-5D6E-409C-BE32-E72D297353CC}">
              <c16:uniqueId val="{00000011-8C3D-488D-85F4-AFC4084DD82E}"/>
            </c:ext>
          </c:extLst>
        </c:ser>
        <c:ser>
          <c:idx val="3"/>
          <c:order val="3"/>
          <c:tx>
            <c:strRef>
              <c:f>GDP!$AJ$249</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GDP!$AJ$250:$AJ$258</c:f>
              <c:numCache>
                <c:formatCode>General</c:formatCode>
                <c:ptCount val="9"/>
                <c:pt idx="0">
                  <c:v>0.49602010629550825</c:v>
                </c:pt>
                <c:pt idx="1">
                  <c:v>0.532208099376971</c:v>
                </c:pt>
                <c:pt idx="2">
                  <c:v>0.532208099376971</c:v>
                </c:pt>
                <c:pt idx="3">
                  <c:v>0.482957217455034</c:v>
                </c:pt>
                <c:pt idx="4">
                  <c:v>0.482957217455034</c:v>
                </c:pt>
                <c:pt idx="5">
                  <c:v>0.482957217455034</c:v>
                </c:pt>
                <c:pt idx="6">
                  <c:v>0.51864540177741825</c:v>
                </c:pt>
                <c:pt idx="7">
                  <c:v>0.51864540177741825</c:v>
                </c:pt>
                <c:pt idx="8">
                  <c:v>0.51864540177741825</c:v>
                </c:pt>
              </c:numCache>
            </c:numRef>
          </c:yVal>
          <c:smooth val="0"/>
          <c:extLst>
            <c:ext xmlns:c16="http://schemas.microsoft.com/office/drawing/2014/chart" uri="{C3380CC4-5D6E-409C-BE32-E72D297353CC}">
              <c16:uniqueId val="{00000012-8C3D-488D-85F4-AFC4084DD82E}"/>
            </c:ext>
          </c:extLst>
        </c:ser>
        <c:ser>
          <c:idx val="4"/>
          <c:order val="4"/>
          <c:tx>
            <c:strRef>
              <c:f>GDP!$AK$249</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GDP!$AK$250:$AK$258</c:f>
              <c:numCache>
                <c:formatCode>General</c:formatCode>
                <c:ptCount val="9"/>
                <c:pt idx="0">
                  <c:v>0.46250523424851442</c:v>
                </c:pt>
                <c:pt idx="1">
                  <c:v>0.45617837089454655</c:v>
                </c:pt>
                <c:pt idx="2">
                  <c:v>0.45617837089454655</c:v>
                </c:pt>
                <c:pt idx="3">
                  <c:v>0.482957217455034</c:v>
                </c:pt>
                <c:pt idx="4">
                  <c:v>0.482957217455034</c:v>
                </c:pt>
                <c:pt idx="5">
                  <c:v>0.482957217455034</c:v>
                </c:pt>
                <c:pt idx="6">
                  <c:v>0.51864540177741825</c:v>
                </c:pt>
                <c:pt idx="7">
                  <c:v>0.51864540177741825</c:v>
                </c:pt>
                <c:pt idx="8">
                  <c:v>0.51864540177741825</c:v>
                </c:pt>
              </c:numCache>
            </c:numRef>
          </c:yVal>
          <c:smooth val="0"/>
          <c:extLst>
            <c:ext xmlns:c16="http://schemas.microsoft.com/office/drawing/2014/chart" uri="{C3380CC4-5D6E-409C-BE32-E72D297353CC}">
              <c16:uniqueId val="{00000013-8C3D-488D-85F4-AFC4084DD82E}"/>
            </c:ext>
          </c:extLst>
        </c:ser>
        <c:ser>
          <c:idx val="5"/>
          <c:order val="5"/>
          <c:tx>
            <c:strRef>
              <c:f>GDP!$AL$249</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GDP!$AL$250:$AL$258</c:f>
              <c:numCache>
                <c:formatCode>General</c:formatCode>
                <c:ptCount val="9"/>
                <c:pt idx="0">
                  <c:v>0.77754503149025611</c:v>
                </c:pt>
                <c:pt idx="1">
                  <c:v>0.7602972848242443</c:v>
                </c:pt>
                <c:pt idx="2">
                  <c:v>0.7602972848242443</c:v>
                </c:pt>
                <c:pt idx="3">
                  <c:v>0.8049286957583901</c:v>
                </c:pt>
                <c:pt idx="4">
                  <c:v>0.8049286957583901</c:v>
                </c:pt>
                <c:pt idx="5">
                  <c:v>0.8049286957583901</c:v>
                </c:pt>
                <c:pt idx="6">
                  <c:v>0.86440900296236378</c:v>
                </c:pt>
                <c:pt idx="7">
                  <c:v>0.86440900296236378</c:v>
                </c:pt>
                <c:pt idx="8">
                  <c:v>0.86440900296236378</c:v>
                </c:pt>
              </c:numCache>
            </c:numRef>
          </c:yVal>
          <c:smooth val="0"/>
          <c:extLst>
            <c:ext xmlns:c16="http://schemas.microsoft.com/office/drawing/2014/chart" uri="{C3380CC4-5D6E-409C-BE32-E72D297353CC}">
              <c16:uniqueId val="{00000014-8C3D-488D-85F4-AFC4084DD82E}"/>
            </c:ext>
          </c:extLst>
        </c:ser>
        <c:ser>
          <c:idx val="6"/>
          <c:order val="6"/>
          <c:tx>
            <c:strRef>
              <c:f>GDP!$AM$249</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GDP!$AM$250:$AM$258</c:f>
              <c:numCache>
                <c:formatCode>General</c:formatCode>
                <c:ptCount val="9"/>
                <c:pt idx="0">
                  <c:v>0.60326769684588855</c:v>
                </c:pt>
                <c:pt idx="1">
                  <c:v>0.60823782785939551</c:v>
                </c:pt>
                <c:pt idx="2">
                  <c:v>0.60823782785939551</c:v>
                </c:pt>
                <c:pt idx="3">
                  <c:v>0.64394295660671208</c:v>
                </c:pt>
                <c:pt idx="4">
                  <c:v>0.64394295660671208</c:v>
                </c:pt>
                <c:pt idx="5">
                  <c:v>0.64394295660671208</c:v>
                </c:pt>
                <c:pt idx="6">
                  <c:v>0.69152720236989107</c:v>
                </c:pt>
                <c:pt idx="7">
                  <c:v>0.69152720236989107</c:v>
                </c:pt>
                <c:pt idx="8">
                  <c:v>0.69152720236989107</c:v>
                </c:pt>
              </c:numCache>
            </c:numRef>
          </c:yVal>
          <c:smooth val="0"/>
          <c:extLst>
            <c:ext xmlns:c16="http://schemas.microsoft.com/office/drawing/2014/chart" uri="{C3380CC4-5D6E-409C-BE32-E72D297353CC}">
              <c16:uniqueId val="{00000015-8C3D-488D-85F4-AFC4084DD82E}"/>
            </c:ext>
          </c:extLst>
        </c:ser>
        <c:ser>
          <c:idx val="7"/>
          <c:order val="7"/>
          <c:tx>
            <c:strRef>
              <c:f>GDP!$AN$249</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GDP!$AN$250:$AN$258</c:f>
              <c:numCache>
                <c:formatCode>General</c:formatCode>
                <c:ptCount val="9"/>
                <c:pt idx="0">
                  <c:v>0.57645579920829337</c:v>
                </c:pt>
                <c:pt idx="1">
                  <c:v>0.60823782785939551</c:v>
                </c:pt>
                <c:pt idx="2">
                  <c:v>0.60823782785939551</c:v>
                </c:pt>
                <c:pt idx="3">
                  <c:v>0.56345008703087307</c:v>
                </c:pt>
                <c:pt idx="4">
                  <c:v>0.56345008703087307</c:v>
                </c:pt>
                <c:pt idx="5">
                  <c:v>0.56345008703087307</c:v>
                </c:pt>
                <c:pt idx="6">
                  <c:v>0.60508630207365466</c:v>
                </c:pt>
                <c:pt idx="7">
                  <c:v>0.60508630207365466</c:v>
                </c:pt>
                <c:pt idx="8">
                  <c:v>0.60508630207365466</c:v>
                </c:pt>
              </c:numCache>
            </c:numRef>
          </c:yVal>
          <c:smooth val="0"/>
          <c:extLst>
            <c:ext xmlns:c16="http://schemas.microsoft.com/office/drawing/2014/chart" uri="{C3380CC4-5D6E-409C-BE32-E72D297353CC}">
              <c16:uniqueId val="{00000016-8C3D-488D-85F4-AFC4084DD82E}"/>
            </c:ext>
          </c:extLst>
        </c:ser>
        <c:ser>
          <c:idx val="8"/>
          <c:order val="8"/>
          <c:tx>
            <c:strRef>
              <c:f>GDP!$AO$249</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GDP!$AO$250:$AO$258</c:f>
              <c:numCache>
                <c:formatCode>General</c:formatCode>
                <c:ptCount val="9"/>
                <c:pt idx="0">
                  <c:v>0.53623795275190089</c:v>
                </c:pt>
                <c:pt idx="1">
                  <c:v>0.532208099376971</c:v>
                </c:pt>
                <c:pt idx="2">
                  <c:v>0.532208099376971</c:v>
                </c:pt>
                <c:pt idx="3">
                  <c:v>0.56345008703087307</c:v>
                </c:pt>
                <c:pt idx="4">
                  <c:v>0.56345008703087307</c:v>
                </c:pt>
                <c:pt idx="5">
                  <c:v>0.56345008703087307</c:v>
                </c:pt>
                <c:pt idx="6">
                  <c:v>0.60508630207365466</c:v>
                </c:pt>
                <c:pt idx="7">
                  <c:v>0.60508630207365466</c:v>
                </c:pt>
                <c:pt idx="8">
                  <c:v>0.60508630207365466</c:v>
                </c:pt>
              </c:numCache>
            </c:numRef>
          </c:yVal>
          <c:smooth val="0"/>
          <c:extLst>
            <c:ext xmlns:c16="http://schemas.microsoft.com/office/drawing/2014/chart" uri="{C3380CC4-5D6E-409C-BE32-E72D297353CC}">
              <c16:uniqueId val="{00000017-8C3D-488D-85F4-AFC4084DD82E}"/>
            </c:ext>
          </c:extLst>
        </c:ser>
        <c:ser>
          <c:idx val="9"/>
          <c:order val="9"/>
          <c:tx>
            <c:strRef>
              <c:f>GDP!$AP$249</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GDP!$AP$250:$AP$258</c:f>
              <c:numCache>
                <c:formatCode>General</c:formatCode>
                <c:ptCount val="9"/>
                <c:pt idx="0">
                  <c:v>0.50272308070490701</c:v>
                </c:pt>
                <c:pt idx="1">
                  <c:v>0.532208099376971</c:v>
                </c:pt>
                <c:pt idx="2">
                  <c:v>0.532208099376971</c:v>
                </c:pt>
                <c:pt idx="3">
                  <c:v>0.482957217455034</c:v>
                </c:pt>
                <c:pt idx="4">
                  <c:v>0.482957217455034</c:v>
                </c:pt>
                <c:pt idx="5">
                  <c:v>0.482957217455034</c:v>
                </c:pt>
                <c:pt idx="6">
                  <c:v>0.51864540177741825</c:v>
                </c:pt>
                <c:pt idx="7">
                  <c:v>0.51864540177741825</c:v>
                </c:pt>
                <c:pt idx="8">
                  <c:v>0.51864540177741825</c:v>
                </c:pt>
              </c:numCache>
            </c:numRef>
          </c:yVal>
          <c:smooth val="0"/>
          <c:extLst>
            <c:ext xmlns:c16="http://schemas.microsoft.com/office/drawing/2014/chart" uri="{C3380CC4-5D6E-409C-BE32-E72D297353CC}">
              <c16:uniqueId val="{00000018-8C3D-488D-85F4-AFC4084DD82E}"/>
            </c:ext>
          </c:extLst>
        </c:ser>
        <c:ser>
          <c:idx val="10"/>
          <c:order val="10"/>
          <c:tx>
            <c:strRef>
              <c:f>GDP!$AQ$249</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GDP!$AQ$250:$AQ$258</c:f>
              <c:numCache>
                <c:formatCode>General</c:formatCode>
                <c:ptCount val="9"/>
                <c:pt idx="0">
                  <c:v>0.84457477558424376</c:v>
                </c:pt>
                <c:pt idx="1">
                  <c:v>0.83632701330666881</c:v>
                </c:pt>
                <c:pt idx="2">
                  <c:v>0.83632701330666881</c:v>
                </c:pt>
                <c:pt idx="3">
                  <c:v>0.8049286957583901</c:v>
                </c:pt>
                <c:pt idx="4">
                  <c:v>0.8049286957583901</c:v>
                </c:pt>
                <c:pt idx="5">
                  <c:v>0.8049286957583901</c:v>
                </c:pt>
                <c:pt idx="6">
                  <c:v>0.86440900296236378</c:v>
                </c:pt>
                <c:pt idx="7">
                  <c:v>0.86440900296236378</c:v>
                </c:pt>
                <c:pt idx="8">
                  <c:v>0.86440900296236378</c:v>
                </c:pt>
              </c:numCache>
            </c:numRef>
          </c:yVal>
          <c:smooth val="0"/>
          <c:extLst>
            <c:ext xmlns:c16="http://schemas.microsoft.com/office/drawing/2014/chart" uri="{C3380CC4-5D6E-409C-BE32-E72D297353CC}">
              <c16:uniqueId val="{00000019-8C3D-488D-85F4-AFC4084DD82E}"/>
            </c:ext>
          </c:extLst>
        </c:ser>
        <c:ser>
          <c:idx val="11"/>
          <c:order val="11"/>
          <c:tx>
            <c:strRef>
              <c:f>GDP!$AR$249</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GDP!$AR$250:$AR$258</c:f>
              <c:numCache>
                <c:formatCode>General</c:formatCode>
                <c:ptCount val="9"/>
                <c:pt idx="0">
                  <c:v>0.67029744093987609</c:v>
                </c:pt>
                <c:pt idx="1">
                  <c:v>0.6842675563418199</c:v>
                </c:pt>
                <c:pt idx="2">
                  <c:v>0.6842675563418199</c:v>
                </c:pt>
                <c:pt idx="3">
                  <c:v>0.64394295660671208</c:v>
                </c:pt>
                <c:pt idx="4">
                  <c:v>0.64394295660671208</c:v>
                </c:pt>
                <c:pt idx="5">
                  <c:v>0.64394295660671208</c:v>
                </c:pt>
                <c:pt idx="6">
                  <c:v>0.69152720236989107</c:v>
                </c:pt>
                <c:pt idx="7">
                  <c:v>0.69152720236989107</c:v>
                </c:pt>
                <c:pt idx="8">
                  <c:v>0.69152720236989107</c:v>
                </c:pt>
              </c:numCache>
            </c:numRef>
          </c:yVal>
          <c:smooth val="0"/>
          <c:extLst>
            <c:ext xmlns:c16="http://schemas.microsoft.com/office/drawing/2014/chart" uri="{C3380CC4-5D6E-409C-BE32-E72D297353CC}">
              <c16:uniqueId val="{0000001A-8C3D-488D-85F4-AFC4084DD82E}"/>
            </c:ext>
          </c:extLst>
        </c:ser>
        <c:ser>
          <c:idx val="12"/>
          <c:order val="12"/>
          <c:tx>
            <c:strRef>
              <c:f>GDP!$AS$249</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GDP!$AS$250:$AS$258</c:f>
              <c:numCache>
                <c:formatCode>General</c:formatCode>
                <c:ptCount val="9"/>
                <c:pt idx="0">
                  <c:v>0.61667364566468597</c:v>
                </c:pt>
                <c:pt idx="1">
                  <c:v>0.60823782785939551</c:v>
                </c:pt>
                <c:pt idx="2">
                  <c:v>0.60823782785939551</c:v>
                </c:pt>
                <c:pt idx="3">
                  <c:v>0.64394295660671208</c:v>
                </c:pt>
                <c:pt idx="4">
                  <c:v>0.64394295660671208</c:v>
                </c:pt>
                <c:pt idx="5">
                  <c:v>0.64394295660671208</c:v>
                </c:pt>
                <c:pt idx="6">
                  <c:v>0.69152720236989107</c:v>
                </c:pt>
                <c:pt idx="7">
                  <c:v>0.69152720236989107</c:v>
                </c:pt>
                <c:pt idx="8">
                  <c:v>0.69152720236989107</c:v>
                </c:pt>
              </c:numCache>
            </c:numRef>
          </c:yVal>
          <c:smooth val="0"/>
          <c:extLst>
            <c:ext xmlns:c16="http://schemas.microsoft.com/office/drawing/2014/chart" uri="{C3380CC4-5D6E-409C-BE32-E72D297353CC}">
              <c16:uniqueId val="{0000001B-8C3D-488D-85F4-AFC4084DD82E}"/>
            </c:ext>
          </c:extLst>
        </c:ser>
        <c:ser>
          <c:idx val="13"/>
          <c:order val="13"/>
          <c:tx>
            <c:strRef>
              <c:f>GDP!$AT$249</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GDP!$AT$250:$AT$258</c:f>
              <c:numCache>
                <c:formatCode>General</c:formatCode>
                <c:ptCount val="9"/>
                <c:pt idx="0">
                  <c:v>0.58315877361769208</c:v>
                </c:pt>
                <c:pt idx="1">
                  <c:v>0.60823782785939551</c:v>
                </c:pt>
                <c:pt idx="2">
                  <c:v>0.60823782785939551</c:v>
                </c:pt>
                <c:pt idx="3">
                  <c:v>0.56345008703087307</c:v>
                </c:pt>
                <c:pt idx="4">
                  <c:v>0.56345008703087307</c:v>
                </c:pt>
                <c:pt idx="5">
                  <c:v>0.56345008703087307</c:v>
                </c:pt>
                <c:pt idx="6">
                  <c:v>0.60508630207365466</c:v>
                </c:pt>
                <c:pt idx="7">
                  <c:v>0.60508630207365466</c:v>
                </c:pt>
                <c:pt idx="8">
                  <c:v>0.60508630207365466</c:v>
                </c:pt>
              </c:numCache>
            </c:numRef>
          </c:yVal>
          <c:smooth val="0"/>
          <c:extLst>
            <c:ext xmlns:c16="http://schemas.microsoft.com/office/drawing/2014/chart" uri="{C3380CC4-5D6E-409C-BE32-E72D297353CC}">
              <c16:uniqueId val="{0000001C-8C3D-488D-85F4-AFC4084DD82E}"/>
            </c:ext>
          </c:extLst>
        </c:ser>
        <c:ser>
          <c:idx val="14"/>
          <c:order val="14"/>
          <c:tx>
            <c:strRef>
              <c:f>GDP!$AU$249</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GDP!$A$250:$A$258</c:f>
              <c:numCache>
                <c:formatCode>General</c:formatCode>
                <c:ptCount val="9"/>
                <c:pt idx="0">
                  <c:v>2024</c:v>
                </c:pt>
                <c:pt idx="1">
                  <c:v>2023</c:v>
                </c:pt>
                <c:pt idx="2">
                  <c:v>2021</c:v>
                </c:pt>
                <c:pt idx="3">
                  <c:v>2020</c:v>
                </c:pt>
                <c:pt idx="4">
                  <c:v>2019</c:v>
                </c:pt>
                <c:pt idx="5">
                  <c:v>2018</c:v>
                </c:pt>
                <c:pt idx="6">
                  <c:v>2016</c:v>
                </c:pt>
                <c:pt idx="7">
                  <c:v>2015</c:v>
                </c:pt>
                <c:pt idx="8">
                  <c:v>2013</c:v>
                </c:pt>
              </c:numCache>
            </c:numRef>
          </c:xVal>
          <c:yVal>
            <c:numRef>
              <c:f>GDP!$AU$250:$AU$258</c:f>
              <c:numCache>
                <c:formatCode>General</c:formatCode>
                <c:ptCount val="9"/>
                <c:pt idx="0">
                  <c:v>0.5429409271612996</c:v>
                </c:pt>
                <c:pt idx="1">
                  <c:v>0.532208099376971</c:v>
                </c:pt>
                <c:pt idx="2">
                  <c:v>0.532208099376971</c:v>
                </c:pt>
                <c:pt idx="3">
                  <c:v>0.56345008703087307</c:v>
                </c:pt>
                <c:pt idx="4">
                  <c:v>0.56345008703087307</c:v>
                </c:pt>
                <c:pt idx="5">
                  <c:v>0.56345008703087307</c:v>
                </c:pt>
                <c:pt idx="6">
                  <c:v>0.60508630207365466</c:v>
                </c:pt>
                <c:pt idx="7">
                  <c:v>0.60508630207365466</c:v>
                </c:pt>
                <c:pt idx="8">
                  <c:v>0.60508630207365466</c:v>
                </c:pt>
              </c:numCache>
            </c:numRef>
          </c:yVal>
          <c:smooth val="0"/>
          <c:extLst>
            <c:ext xmlns:c16="http://schemas.microsoft.com/office/drawing/2014/chart" uri="{C3380CC4-5D6E-409C-BE32-E72D297353CC}">
              <c16:uniqueId val="{0000001D-8C3D-488D-85F4-AFC4084DD82E}"/>
            </c:ext>
          </c:extLst>
        </c:ser>
        <c:dLbls>
          <c:showLegendKey val="0"/>
          <c:showVal val="0"/>
          <c:showCatName val="0"/>
          <c:showSerName val="0"/>
          <c:showPercent val="0"/>
          <c:showBubbleSize val="0"/>
        </c:dLbls>
        <c:axId val="1407751632"/>
        <c:axId val="1407747056"/>
        <c:extLst/>
      </c:scatterChart>
      <c:valAx>
        <c:axId val="1407751632"/>
        <c:scaling>
          <c:orientation val="minMax"/>
          <c:min val="2013"/>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4918382250213866"/>
          <c:y val="0.13812343486083289"/>
          <c:w val="0.21302391276083693"/>
          <c:h val="0.802382905331179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LSD</a:t>
            </a:r>
            <a:r>
              <a:rPr lang="en-US" altLang="zh-CN" baseline="0"/>
              <a:t> CAP</a:t>
            </a:r>
            <a:endParaRPr lang="zh-CN" altLang="en-US"/>
          </a:p>
        </c:rich>
      </c:tx>
      <c:layout>
        <c:manualLayout>
          <c:xMode val="edge"/>
          <c:yMode val="edge"/>
          <c:x val="0.82422406844813689"/>
          <c:y val="4.7442140437630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GDP!$L$28</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GDP!$L$29:$L$39</c:f>
              <c:numCache>
                <c:formatCode>General</c:formatCode>
                <c:ptCount val="11"/>
                <c:pt idx="0">
                  <c:v>608.63007637340741</c:v>
                </c:pt>
                <c:pt idx="1">
                  <c:v>608.99812514421967</c:v>
                </c:pt>
                <c:pt idx="2">
                  <c:v>608.99812514421967</c:v>
                </c:pt>
                <c:pt idx="3">
                  <c:v>599.6718783400006</c:v>
                </c:pt>
                <c:pt idx="4">
                  <c:v>599.6718783400006</c:v>
                </c:pt>
                <c:pt idx="5">
                  <c:v>599.6718783400006</c:v>
                </c:pt>
                <c:pt idx="6">
                  <c:v>605.95071107661704</c:v>
                </c:pt>
                <c:pt idx="7">
                  <c:v>605.95071107661704</c:v>
                </c:pt>
                <c:pt idx="8">
                  <c:v>605.95071107661704</c:v>
                </c:pt>
                <c:pt idx="9">
                  <c:v>587.01730187958162</c:v>
                </c:pt>
                <c:pt idx="10">
                  <c:v>279</c:v>
                </c:pt>
              </c:numCache>
            </c:numRef>
          </c:yVal>
          <c:smooth val="0"/>
          <c:extLst>
            <c:ext xmlns:c16="http://schemas.microsoft.com/office/drawing/2014/chart" uri="{C3380CC4-5D6E-409C-BE32-E72D297353CC}">
              <c16:uniqueId val="{00000000-E7A7-4548-9389-9C16E33EBE66}"/>
            </c:ext>
          </c:extLst>
        </c:ser>
        <c:ser>
          <c:idx val="1"/>
          <c:order val="1"/>
          <c:tx>
            <c:strRef>
              <c:f>GDP!$M$28</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GDP!$M$29:$M$39</c:f>
              <c:numCache>
                <c:formatCode>General</c:formatCode>
                <c:ptCount val="11"/>
                <c:pt idx="0">
                  <c:v>445.0775007840777</c:v>
                </c:pt>
                <c:pt idx="1">
                  <c:v>446.29450619183143</c:v>
                </c:pt>
                <c:pt idx="2">
                  <c:v>446.29450619183143</c:v>
                </c:pt>
                <c:pt idx="3">
                  <c:v>439.49106788408102</c:v>
                </c:pt>
                <c:pt idx="4">
                  <c:v>439.49106788408102</c:v>
                </c:pt>
                <c:pt idx="5">
                  <c:v>439.49106788408102</c:v>
                </c:pt>
                <c:pt idx="6">
                  <c:v>443.44181851969262</c:v>
                </c:pt>
                <c:pt idx="7">
                  <c:v>443.44181851969262</c:v>
                </c:pt>
                <c:pt idx="8">
                  <c:v>443.44181851969262</c:v>
                </c:pt>
                <c:pt idx="9">
                  <c:v>429.50251884793101</c:v>
                </c:pt>
                <c:pt idx="10">
                  <c:v>148</c:v>
                </c:pt>
              </c:numCache>
            </c:numRef>
          </c:yVal>
          <c:smooth val="0"/>
          <c:extLst>
            <c:ext xmlns:c16="http://schemas.microsoft.com/office/drawing/2014/chart" uri="{C3380CC4-5D6E-409C-BE32-E72D297353CC}">
              <c16:uniqueId val="{0000001D-E7A7-4548-9389-9C16E33EBE66}"/>
            </c:ext>
          </c:extLst>
        </c:ser>
        <c:ser>
          <c:idx val="2"/>
          <c:order val="2"/>
          <c:tx>
            <c:strRef>
              <c:f>GDP!$N$28</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GDP!$N$29:$N$39</c:f>
              <c:numCache>
                <c:formatCode>General</c:formatCode>
                <c:ptCount val="11"/>
                <c:pt idx="0">
                  <c:v>385.42102854042878</c:v>
                </c:pt>
                <c:pt idx="1">
                  <c:v>385.47072340589182</c:v>
                </c:pt>
                <c:pt idx="2">
                  <c:v>385.47072340589182</c:v>
                </c:pt>
                <c:pt idx="3">
                  <c:v>379.92634439796007</c:v>
                </c:pt>
                <c:pt idx="4">
                  <c:v>379.92634439796007</c:v>
                </c:pt>
                <c:pt idx="5">
                  <c:v>379.92634439796007</c:v>
                </c:pt>
                <c:pt idx="6">
                  <c:v>383.79759731528958</c:v>
                </c:pt>
                <c:pt idx="7">
                  <c:v>383.79759731528958</c:v>
                </c:pt>
                <c:pt idx="8">
                  <c:v>383.79759731528958</c:v>
                </c:pt>
                <c:pt idx="9">
                  <c:v>371.80815064447762</c:v>
                </c:pt>
                <c:pt idx="10">
                  <c:v>124</c:v>
                </c:pt>
              </c:numCache>
            </c:numRef>
          </c:yVal>
          <c:smooth val="0"/>
          <c:extLst>
            <c:ext xmlns:c16="http://schemas.microsoft.com/office/drawing/2014/chart" uri="{C3380CC4-5D6E-409C-BE32-E72D297353CC}">
              <c16:uniqueId val="{0000001E-E7A7-4548-9389-9C16E33EBE66}"/>
            </c:ext>
          </c:extLst>
        </c:ser>
        <c:ser>
          <c:idx val="3"/>
          <c:order val="3"/>
          <c:tx>
            <c:strRef>
              <c:f>GDP!$O$28</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GDP!$O$29:$O$39</c:f>
              <c:numCache>
                <c:formatCode>General</c:formatCode>
                <c:ptCount val="11"/>
                <c:pt idx="0">
                  <c:v>345.87347952497601</c:v>
                </c:pt>
                <c:pt idx="1">
                  <c:v>345.93526459503113</c:v>
                </c:pt>
                <c:pt idx="2">
                  <c:v>345.93526459503113</c:v>
                </c:pt>
                <c:pt idx="3">
                  <c:v>341.28976700155738</c:v>
                </c:pt>
                <c:pt idx="4">
                  <c:v>341.28976700155738</c:v>
                </c:pt>
                <c:pt idx="5">
                  <c:v>341.28976700155738</c:v>
                </c:pt>
                <c:pt idx="6">
                  <c:v>364.78059925011752</c:v>
                </c:pt>
                <c:pt idx="7">
                  <c:v>364.78059925011752</c:v>
                </c:pt>
                <c:pt idx="8">
                  <c:v>364.78059925011752</c:v>
                </c:pt>
                <c:pt idx="9">
                  <c:v>352.5766945766598</c:v>
                </c:pt>
                <c:pt idx="10">
                  <c:v>111</c:v>
                </c:pt>
              </c:numCache>
            </c:numRef>
          </c:yVal>
          <c:smooth val="0"/>
          <c:extLst>
            <c:ext xmlns:c16="http://schemas.microsoft.com/office/drawing/2014/chart" uri="{C3380CC4-5D6E-409C-BE32-E72D297353CC}">
              <c16:uniqueId val="{0000001F-E7A7-4548-9389-9C16E33EBE66}"/>
            </c:ext>
          </c:extLst>
        </c:ser>
        <c:ser>
          <c:idx val="4"/>
          <c:order val="4"/>
          <c:tx>
            <c:strRef>
              <c:f>GDP!$P$28</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GDP!$P$29:$P$39</c:f>
              <c:numCache>
                <c:formatCode>General</c:formatCode>
                <c:ptCount val="11"/>
                <c:pt idx="0">
                  <c:v>345.87347952497601</c:v>
                </c:pt>
                <c:pt idx="1">
                  <c:v>345.93526459503113</c:v>
                </c:pt>
                <c:pt idx="2">
                  <c:v>345.93526459503113</c:v>
                </c:pt>
                <c:pt idx="3">
                  <c:v>341.28976700155738</c:v>
                </c:pt>
                <c:pt idx="4">
                  <c:v>341.28976700155738</c:v>
                </c:pt>
                <c:pt idx="5">
                  <c:v>341.28976700155738</c:v>
                </c:pt>
                <c:pt idx="6">
                  <c:v>364.78059925011752</c:v>
                </c:pt>
                <c:pt idx="7">
                  <c:v>364.78059925011752</c:v>
                </c:pt>
                <c:pt idx="8">
                  <c:v>364.78059925011752</c:v>
                </c:pt>
                <c:pt idx="9">
                  <c:v>352.5766945766598</c:v>
                </c:pt>
                <c:pt idx="10">
                  <c:v>104</c:v>
                </c:pt>
              </c:numCache>
            </c:numRef>
          </c:yVal>
          <c:smooth val="0"/>
          <c:extLst>
            <c:ext xmlns:c16="http://schemas.microsoft.com/office/drawing/2014/chart" uri="{C3380CC4-5D6E-409C-BE32-E72D297353CC}">
              <c16:uniqueId val="{00000020-E7A7-4548-9389-9C16E33EBE66}"/>
            </c:ext>
          </c:extLst>
        </c:ser>
        <c:ser>
          <c:idx val="5"/>
          <c:order val="5"/>
          <c:tx>
            <c:strRef>
              <c:f>GDP!$Q$28</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GDP!$Q$29:$Q$39</c:f>
              <c:numCache>
                <c:formatCode>General</c:formatCode>
                <c:ptCount val="11"/>
                <c:pt idx="0">
                  <c:v>636.78256889288218</c:v>
                </c:pt>
                <c:pt idx="1">
                  <c:v>637.88942196754101</c:v>
                </c:pt>
                <c:pt idx="2">
                  <c:v>637.88942196754101</c:v>
                </c:pt>
                <c:pt idx="3">
                  <c:v>627.03945399578583</c:v>
                </c:pt>
                <c:pt idx="4">
                  <c:v>627.03945399578583</c:v>
                </c:pt>
                <c:pt idx="5">
                  <c:v>627.03945399578583</c:v>
                </c:pt>
                <c:pt idx="6">
                  <c:v>634.47620817437496</c:v>
                </c:pt>
                <c:pt idx="7">
                  <c:v>634.47620817437496</c:v>
                </c:pt>
                <c:pt idx="8">
                  <c:v>634.47620817437496</c:v>
                </c:pt>
                <c:pt idx="9">
                  <c:v>613.5750269256157</c:v>
                </c:pt>
                <c:pt idx="10">
                  <c:v>286</c:v>
                </c:pt>
              </c:numCache>
            </c:numRef>
          </c:yVal>
          <c:smooth val="0"/>
          <c:extLst>
            <c:ext xmlns:c16="http://schemas.microsoft.com/office/drawing/2014/chart" uri="{C3380CC4-5D6E-409C-BE32-E72D297353CC}">
              <c16:uniqueId val="{00000021-E7A7-4548-9389-9C16E33EBE66}"/>
            </c:ext>
          </c:extLst>
        </c:ser>
        <c:ser>
          <c:idx val="6"/>
          <c:order val="6"/>
          <c:tx>
            <c:strRef>
              <c:f>GDP!$R$28</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GDP!$R$29:$R$39</c:f>
              <c:numCache>
                <c:formatCode>General</c:formatCode>
                <c:ptCount val="11"/>
                <c:pt idx="0">
                  <c:v>466.52701889415374</c:v>
                </c:pt>
                <c:pt idx="1">
                  <c:v>466.82253288208602</c:v>
                </c:pt>
                <c:pt idx="2">
                  <c:v>466.82253288208602</c:v>
                </c:pt>
                <c:pt idx="3">
                  <c:v>459.61428527804071</c:v>
                </c:pt>
                <c:pt idx="4">
                  <c:v>459.61428527804071</c:v>
                </c:pt>
                <c:pt idx="5">
                  <c:v>459.61428527804071</c:v>
                </c:pt>
                <c:pt idx="6">
                  <c:v>465.0520435937517</c:v>
                </c:pt>
                <c:pt idx="7">
                  <c:v>465.0520435937517</c:v>
                </c:pt>
                <c:pt idx="8">
                  <c:v>465.0520435937517</c:v>
                </c:pt>
                <c:pt idx="9">
                  <c:v>449.64975853802588</c:v>
                </c:pt>
                <c:pt idx="10">
                  <c:v>155</c:v>
                </c:pt>
              </c:numCache>
            </c:numRef>
          </c:yVal>
          <c:smooth val="0"/>
          <c:extLst>
            <c:ext xmlns:c16="http://schemas.microsoft.com/office/drawing/2014/chart" uri="{C3380CC4-5D6E-409C-BE32-E72D297353CC}">
              <c16:uniqueId val="{00000022-E7A7-4548-9389-9C16E33EBE66}"/>
            </c:ext>
          </c:extLst>
        </c:ser>
        <c:ser>
          <c:idx val="7"/>
          <c:order val="7"/>
          <c:tx>
            <c:strRef>
              <c:f>GDP!$S$28</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GDP!$S$29:$S$39</c:f>
              <c:numCache>
                <c:formatCode>General</c:formatCode>
                <c:ptCount val="11"/>
                <c:pt idx="0">
                  <c:v>403.5190594458054</c:v>
                </c:pt>
                <c:pt idx="1">
                  <c:v>403.71785824167375</c:v>
                </c:pt>
                <c:pt idx="2">
                  <c:v>403.71785824167375</c:v>
                </c:pt>
                <c:pt idx="3">
                  <c:v>397.63477570464471</c:v>
                </c:pt>
                <c:pt idx="4">
                  <c:v>397.63477570464471</c:v>
                </c:pt>
                <c:pt idx="5">
                  <c:v>397.63477570464471</c:v>
                </c:pt>
                <c:pt idx="6">
                  <c:v>401.95018637749916</c:v>
                </c:pt>
                <c:pt idx="7">
                  <c:v>401.95018637749916</c:v>
                </c:pt>
                <c:pt idx="8">
                  <c:v>401.95018637749916</c:v>
                </c:pt>
                <c:pt idx="9">
                  <c:v>388.29225584546435</c:v>
                </c:pt>
                <c:pt idx="10">
                  <c:v>131</c:v>
                </c:pt>
              </c:numCache>
            </c:numRef>
          </c:yVal>
          <c:smooth val="0"/>
          <c:extLst>
            <c:ext xmlns:c16="http://schemas.microsoft.com/office/drawing/2014/chart" uri="{C3380CC4-5D6E-409C-BE32-E72D297353CC}">
              <c16:uniqueId val="{00000023-E7A7-4548-9389-9C16E33EBE66}"/>
            </c:ext>
          </c:extLst>
        </c:ser>
        <c:ser>
          <c:idx val="8"/>
          <c:order val="8"/>
          <c:tx>
            <c:strRef>
              <c:f>GDP!$T$28</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GDP!$T$29:$T$39</c:f>
              <c:numCache>
                <c:formatCode>General</c:formatCode>
                <c:ptCount val="11"/>
                <c:pt idx="0">
                  <c:v>361.96061810753309</c:v>
                </c:pt>
                <c:pt idx="1">
                  <c:v>362.66180486116451</c:v>
                </c:pt>
                <c:pt idx="2">
                  <c:v>362.66180486116451</c:v>
                </c:pt>
                <c:pt idx="3">
                  <c:v>356.58341222096681</c:v>
                </c:pt>
                <c:pt idx="4">
                  <c:v>356.58341222096681</c:v>
                </c:pt>
                <c:pt idx="5">
                  <c:v>356.58341222096681</c:v>
                </c:pt>
                <c:pt idx="6">
                  <c:v>382.0687793093648</c:v>
                </c:pt>
                <c:pt idx="7">
                  <c:v>382.0687793093648</c:v>
                </c:pt>
                <c:pt idx="8">
                  <c:v>382.0687793093648</c:v>
                </c:pt>
                <c:pt idx="9">
                  <c:v>369.06079977764648</c:v>
                </c:pt>
                <c:pt idx="10">
                  <c:v>118</c:v>
                </c:pt>
              </c:numCache>
            </c:numRef>
          </c:yVal>
          <c:smooth val="0"/>
          <c:extLst>
            <c:ext xmlns:c16="http://schemas.microsoft.com/office/drawing/2014/chart" uri="{C3380CC4-5D6E-409C-BE32-E72D297353CC}">
              <c16:uniqueId val="{00000024-E7A7-4548-9389-9C16E33EBE66}"/>
            </c:ext>
          </c:extLst>
        </c:ser>
        <c:ser>
          <c:idx val="9"/>
          <c:order val="9"/>
          <c:tx>
            <c:strRef>
              <c:f>GDP!$U$28</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GDP!$U$29:$U$39</c:f>
              <c:numCache>
                <c:formatCode>General</c:formatCode>
                <c:ptCount val="11"/>
                <c:pt idx="0">
                  <c:v>361.96061810753309</c:v>
                </c:pt>
                <c:pt idx="1">
                  <c:v>362.66180486116451</c:v>
                </c:pt>
                <c:pt idx="2">
                  <c:v>362.66180486116451</c:v>
                </c:pt>
                <c:pt idx="3">
                  <c:v>356.58341222096681</c:v>
                </c:pt>
                <c:pt idx="4">
                  <c:v>356.58341222096681</c:v>
                </c:pt>
                <c:pt idx="5">
                  <c:v>356.58341222096681</c:v>
                </c:pt>
                <c:pt idx="6">
                  <c:v>382.0687793093648</c:v>
                </c:pt>
                <c:pt idx="7">
                  <c:v>382.0687793093648</c:v>
                </c:pt>
                <c:pt idx="8">
                  <c:v>382.0687793093648</c:v>
                </c:pt>
                <c:pt idx="9">
                  <c:v>369.06079977764648</c:v>
                </c:pt>
                <c:pt idx="10">
                  <c:v>112</c:v>
                </c:pt>
              </c:numCache>
            </c:numRef>
          </c:yVal>
          <c:smooth val="0"/>
          <c:extLst>
            <c:ext xmlns:c16="http://schemas.microsoft.com/office/drawing/2014/chart" uri="{C3380CC4-5D6E-409C-BE32-E72D297353CC}">
              <c16:uniqueId val="{00000025-E7A7-4548-9389-9C16E33EBE66}"/>
            </c:ext>
          </c:extLst>
        </c:ser>
        <c:ser>
          <c:idx val="10"/>
          <c:order val="10"/>
          <c:tx>
            <c:strRef>
              <c:f>GDP!$V$28</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GDP!$V$29:$V$39</c:f>
              <c:numCache>
                <c:formatCode>General</c:formatCode>
                <c:ptCount val="11"/>
                <c:pt idx="0">
                  <c:v>664.26476397141721</c:v>
                </c:pt>
                <c:pt idx="1">
                  <c:v>665.2601242212138</c:v>
                </c:pt>
                <c:pt idx="2">
                  <c:v>665.2601242212138</c:v>
                </c:pt>
                <c:pt idx="3">
                  <c:v>653.60210095581272</c:v>
                </c:pt>
                <c:pt idx="4">
                  <c:v>653.60210095581272</c:v>
                </c:pt>
                <c:pt idx="5">
                  <c:v>653.60210095581272</c:v>
                </c:pt>
                <c:pt idx="6">
                  <c:v>662.13729626917063</c:v>
                </c:pt>
                <c:pt idx="7">
                  <c:v>662.13729626917063</c:v>
                </c:pt>
                <c:pt idx="8">
                  <c:v>662.13729626917063</c:v>
                </c:pt>
                <c:pt idx="9">
                  <c:v>639.21696834937291</c:v>
                </c:pt>
                <c:pt idx="10">
                  <c:v>293</c:v>
                </c:pt>
              </c:numCache>
            </c:numRef>
          </c:yVal>
          <c:smooth val="0"/>
          <c:extLst>
            <c:ext xmlns:c16="http://schemas.microsoft.com/office/drawing/2014/chart" uri="{C3380CC4-5D6E-409C-BE32-E72D297353CC}">
              <c16:uniqueId val="{00000026-E7A7-4548-9389-9C16E33EBE66}"/>
            </c:ext>
          </c:extLst>
        </c:ser>
        <c:ser>
          <c:idx val="11"/>
          <c:order val="11"/>
          <c:tx>
            <c:strRef>
              <c:f>GDP!$W$28</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GDP!$W$29:$W$39</c:f>
              <c:numCache>
                <c:formatCode>General</c:formatCode>
                <c:ptCount val="11"/>
                <c:pt idx="0">
                  <c:v>486.63594212235006</c:v>
                </c:pt>
                <c:pt idx="1">
                  <c:v>486.59026228751634</c:v>
                </c:pt>
                <c:pt idx="2">
                  <c:v>486.59026228751634</c:v>
                </c:pt>
                <c:pt idx="3">
                  <c:v>478.1276452804837</c:v>
                </c:pt>
                <c:pt idx="4">
                  <c:v>478.1276452804837</c:v>
                </c:pt>
                <c:pt idx="5">
                  <c:v>478.1276452804837</c:v>
                </c:pt>
                <c:pt idx="6">
                  <c:v>484.93345066188613</c:v>
                </c:pt>
                <c:pt idx="7">
                  <c:v>484.93345066188613</c:v>
                </c:pt>
                <c:pt idx="8">
                  <c:v>484.93345066188613</c:v>
                </c:pt>
                <c:pt idx="9">
                  <c:v>467.9654309835667</c:v>
                </c:pt>
                <c:pt idx="10">
                  <c:v>163</c:v>
                </c:pt>
              </c:numCache>
            </c:numRef>
          </c:yVal>
          <c:smooth val="0"/>
          <c:extLst>
            <c:ext xmlns:c16="http://schemas.microsoft.com/office/drawing/2014/chart" uri="{C3380CC4-5D6E-409C-BE32-E72D297353CC}">
              <c16:uniqueId val="{00000027-E7A7-4548-9389-9C16E33EBE66}"/>
            </c:ext>
          </c:extLst>
        </c:ser>
        <c:ser>
          <c:idx val="12"/>
          <c:order val="12"/>
          <c:tx>
            <c:strRef>
              <c:f>GDP!$X$28</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GDP!$X$29:$X$39</c:f>
              <c:numCache>
                <c:formatCode>General</c:formatCode>
                <c:ptCount val="11"/>
                <c:pt idx="0">
                  <c:v>420.94679291024215</c:v>
                </c:pt>
                <c:pt idx="1">
                  <c:v>421.2046957926313</c:v>
                </c:pt>
                <c:pt idx="2">
                  <c:v>421.2046957926313</c:v>
                </c:pt>
                <c:pt idx="3">
                  <c:v>413.73334961981254</c:v>
                </c:pt>
                <c:pt idx="4">
                  <c:v>413.73334961981254</c:v>
                </c:pt>
                <c:pt idx="5">
                  <c:v>413.73334961981254</c:v>
                </c:pt>
                <c:pt idx="6">
                  <c:v>419.23836643674645</c:v>
                </c:pt>
                <c:pt idx="7">
                  <c:v>419.23836643674645</c:v>
                </c:pt>
                <c:pt idx="8">
                  <c:v>419.23836643674645</c:v>
                </c:pt>
                <c:pt idx="9">
                  <c:v>404.77636104645103</c:v>
                </c:pt>
                <c:pt idx="10">
                  <c:v>139</c:v>
                </c:pt>
              </c:numCache>
            </c:numRef>
          </c:yVal>
          <c:smooth val="0"/>
          <c:extLst>
            <c:ext xmlns:c16="http://schemas.microsoft.com/office/drawing/2014/chart" uri="{C3380CC4-5D6E-409C-BE32-E72D297353CC}">
              <c16:uniqueId val="{00000028-E7A7-4548-9389-9C16E33EBE66}"/>
            </c:ext>
          </c:extLst>
        </c:ser>
        <c:ser>
          <c:idx val="13"/>
          <c:order val="13"/>
          <c:tx>
            <c:strRef>
              <c:f>GDP!$Y$28</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GDP!$Y$29:$Y$39</c:f>
              <c:numCache>
                <c:formatCode>General</c:formatCode>
                <c:ptCount val="11"/>
                <c:pt idx="0">
                  <c:v>377.37745924915026</c:v>
                </c:pt>
                <c:pt idx="1">
                  <c:v>377.86775055764946</c:v>
                </c:pt>
                <c:pt idx="2">
                  <c:v>377.86775055764946</c:v>
                </c:pt>
                <c:pt idx="3">
                  <c:v>371.07212874461777</c:v>
                </c:pt>
                <c:pt idx="4">
                  <c:v>371.07212874461777</c:v>
                </c:pt>
                <c:pt idx="5">
                  <c:v>371.07212874461777</c:v>
                </c:pt>
                <c:pt idx="6">
                  <c:v>398.49255036564966</c:v>
                </c:pt>
                <c:pt idx="7">
                  <c:v>398.49255036564966</c:v>
                </c:pt>
                <c:pt idx="8">
                  <c:v>398.49255036564966</c:v>
                </c:pt>
                <c:pt idx="9">
                  <c:v>384.62912135635611</c:v>
                </c:pt>
                <c:pt idx="10">
                  <c:v>126</c:v>
                </c:pt>
              </c:numCache>
            </c:numRef>
          </c:yVal>
          <c:smooth val="0"/>
          <c:extLst>
            <c:ext xmlns:c16="http://schemas.microsoft.com/office/drawing/2014/chart" uri="{C3380CC4-5D6E-409C-BE32-E72D297353CC}">
              <c16:uniqueId val="{00000029-E7A7-4548-9389-9C16E33EBE66}"/>
            </c:ext>
          </c:extLst>
        </c:ser>
        <c:ser>
          <c:idx val="14"/>
          <c:order val="14"/>
          <c:tx>
            <c:strRef>
              <c:f>GDP!$Z$28</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GDP!$Z$29:$Z$39</c:f>
              <c:numCache>
                <c:formatCode>General</c:formatCode>
                <c:ptCount val="11"/>
                <c:pt idx="0">
                  <c:v>377.37745924915026</c:v>
                </c:pt>
                <c:pt idx="1">
                  <c:v>377.86775055764946</c:v>
                </c:pt>
                <c:pt idx="2">
                  <c:v>377.86775055764946</c:v>
                </c:pt>
                <c:pt idx="3">
                  <c:v>371.07212874461777</c:v>
                </c:pt>
                <c:pt idx="4">
                  <c:v>371.07212874461777</c:v>
                </c:pt>
                <c:pt idx="5">
                  <c:v>371.07212874461777</c:v>
                </c:pt>
                <c:pt idx="6">
                  <c:v>398.49255036564966</c:v>
                </c:pt>
                <c:pt idx="7">
                  <c:v>398.49255036564966</c:v>
                </c:pt>
                <c:pt idx="8">
                  <c:v>398.49255036564966</c:v>
                </c:pt>
                <c:pt idx="9">
                  <c:v>384.62912135635611</c:v>
                </c:pt>
                <c:pt idx="10">
                  <c:v>120</c:v>
                </c:pt>
              </c:numCache>
            </c:numRef>
          </c:yVal>
          <c:smooth val="0"/>
          <c:extLst>
            <c:ext xmlns:c16="http://schemas.microsoft.com/office/drawing/2014/chart" uri="{C3380CC4-5D6E-409C-BE32-E72D297353CC}">
              <c16:uniqueId val="{0000002A-E7A7-4548-9389-9C16E33EBE66}"/>
            </c:ext>
          </c:extLst>
        </c:ser>
        <c:dLbls>
          <c:showLegendKey val="0"/>
          <c:showVal val="0"/>
          <c:showCatName val="0"/>
          <c:showSerName val="0"/>
          <c:showPercent val="0"/>
          <c:showBubbleSize val="0"/>
        </c:dLbls>
        <c:axId val="1407751632"/>
        <c:axId val="1407747056"/>
      </c:scatterChart>
      <c:valAx>
        <c:axId val="140775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LSFO</a:t>
            </a:r>
            <a:r>
              <a:rPr lang="en-US" altLang="zh-CN" baseline="0"/>
              <a:t> FOM</a:t>
            </a:r>
            <a:endParaRPr lang="zh-CN" altLang="en-US"/>
          </a:p>
        </c:rich>
      </c:tx>
      <c:layout>
        <c:manualLayout>
          <c:xMode val="edge"/>
          <c:yMode val="edge"/>
          <c:x val="0.81372543483968585"/>
          <c:y val="4.43520346714173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7847996439034"/>
          <c:y val="3.3264026003563006E-2"/>
          <c:w val="0.6878607195522819"/>
          <c:h val="0.7907234401812846"/>
        </c:manualLayout>
      </c:layout>
      <c:scatterChart>
        <c:scatterStyle val="lineMarker"/>
        <c:varyColors val="0"/>
        <c:ser>
          <c:idx val="0"/>
          <c:order val="0"/>
          <c:tx>
            <c:strRef>
              <c:f>GDP!$AI$28</c:f>
              <c:strCache>
                <c:ptCount val="1"/>
                <c:pt idx="0">
                  <c:v>9000-100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GDP!$AI$29:$AI$39</c:f>
              <c:numCache>
                <c:formatCode>General</c:formatCode>
                <c:ptCount val="11"/>
                <c:pt idx="0">
                  <c:v>14.54545446839531</c:v>
                </c:pt>
                <c:pt idx="1">
                  <c:v>14.59770786862549</c:v>
                </c:pt>
                <c:pt idx="2">
                  <c:v>14.59770786862549</c:v>
                </c:pt>
                <c:pt idx="3">
                  <c:v>14.327730784499344</c:v>
                </c:pt>
                <c:pt idx="4">
                  <c:v>14.327730784499344</c:v>
                </c:pt>
                <c:pt idx="5">
                  <c:v>14.327730784499344</c:v>
                </c:pt>
                <c:pt idx="6">
                  <c:v>14.954275751248895</c:v>
                </c:pt>
                <c:pt idx="7">
                  <c:v>14.954275751248895</c:v>
                </c:pt>
                <c:pt idx="8">
                  <c:v>14.954275751248895</c:v>
                </c:pt>
                <c:pt idx="9">
                  <c:v>15.01885140534343</c:v>
                </c:pt>
                <c:pt idx="10">
                  <c:v>11</c:v>
                </c:pt>
              </c:numCache>
            </c:numRef>
          </c:yVal>
          <c:smooth val="0"/>
          <c:extLst>
            <c:ext xmlns:c16="http://schemas.microsoft.com/office/drawing/2014/chart" uri="{C3380CC4-5D6E-409C-BE32-E72D297353CC}">
              <c16:uniqueId val="{00000000-4BFE-4188-8DF1-C85A648C3095}"/>
            </c:ext>
          </c:extLst>
        </c:ser>
        <c:ser>
          <c:idx val="1"/>
          <c:order val="1"/>
          <c:tx>
            <c:strRef>
              <c:f>GDP!$AJ$28</c:f>
              <c:strCache>
                <c:ptCount val="1"/>
                <c:pt idx="0">
                  <c:v>9000-300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GDP!$AJ$29:$AJ$39</c:f>
              <c:numCache>
                <c:formatCode>General</c:formatCode>
                <c:ptCount val="11"/>
                <c:pt idx="0">
                  <c:v>7.3062421062446496</c:v>
                </c:pt>
                <c:pt idx="1">
                  <c:v>7.2988539343127448</c:v>
                </c:pt>
                <c:pt idx="2">
                  <c:v>7.2988539343127448</c:v>
                </c:pt>
                <c:pt idx="3">
                  <c:v>7.1638653922496722</c:v>
                </c:pt>
                <c:pt idx="4">
                  <c:v>7.1638653922496722</c:v>
                </c:pt>
                <c:pt idx="5">
                  <c:v>7.1638653922496722</c:v>
                </c:pt>
                <c:pt idx="6">
                  <c:v>7.4339174254763281</c:v>
                </c:pt>
                <c:pt idx="7">
                  <c:v>7.4339174254763281</c:v>
                </c:pt>
                <c:pt idx="8">
                  <c:v>7.4339174254763281</c:v>
                </c:pt>
                <c:pt idx="9">
                  <c:v>7.4178473404440117</c:v>
                </c:pt>
                <c:pt idx="10">
                  <c:v>8</c:v>
                </c:pt>
              </c:numCache>
            </c:numRef>
          </c:yVal>
          <c:smooth val="0"/>
          <c:extLst>
            <c:ext xmlns:c16="http://schemas.microsoft.com/office/drawing/2014/chart" uri="{C3380CC4-5D6E-409C-BE32-E72D297353CC}">
              <c16:uniqueId val="{00000010-4BFE-4188-8DF1-C85A648C3095}"/>
            </c:ext>
          </c:extLst>
        </c:ser>
        <c:ser>
          <c:idx val="2"/>
          <c:order val="2"/>
          <c:tx>
            <c:strRef>
              <c:f>GDP!$AK$28</c:f>
              <c:strCache>
                <c:ptCount val="1"/>
                <c:pt idx="0">
                  <c:v>9000-500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GDP!$AK$29:$AK$39</c:f>
              <c:numCache>
                <c:formatCode>General</c:formatCode>
                <c:ptCount val="11"/>
                <c:pt idx="0">
                  <c:v>5.5634687598009718</c:v>
                </c:pt>
                <c:pt idx="1">
                  <c:v>5.5501701792169831</c:v>
                </c:pt>
                <c:pt idx="2">
                  <c:v>5.5501701792169831</c:v>
                </c:pt>
                <c:pt idx="3">
                  <c:v>5.4735151311570513</c:v>
                </c:pt>
                <c:pt idx="4">
                  <c:v>5.4735151311570513</c:v>
                </c:pt>
                <c:pt idx="5">
                  <c:v>5.4735151311570513</c:v>
                </c:pt>
                <c:pt idx="6">
                  <c:v>5.6186585192553649</c:v>
                </c:pt>
                <c:pt idx="7">
                  <c:v>5.6186585192553649</c:v>
                </c:pt>
                <c:pt idx="8">
                  <c:v>5.6186585192553649</c:v>
                </c:pt>
                <c:pt idx="9">
                  <c:v>5.5862800958899346</c:v>
                </c:pt>
                <c:pt idx="10">
                  <c:v>6</c:v>
                </c:pt>
              </c:numCache>
            </c:numRef>
          </c:yVal>
          <c:smooth val="0"/>
          <c:extLst>
            <c:ext xmlns:c16="http://schemas.microsoft.com/office/drawing/2014/chart" uri="{C3380CC4-5D6E-409C-BE32-E72D297353CC}">
              <c16:uniqueId val="{00000011-4BFE-4188-8DF1-C85A648C3095}"/>
            </c:ext>
          </c:extLst>
        </c:ser>
        <c:ser>
          <c:idx val="3"/>
          <c:order val="3"/>
          <c:tx>
            <c:strRef>
              <c:f>GDP!$AL$28</c:f>
              <c:strCache>
                <c:ptCount val="1"/>
                <c:pt idx="0">
                  <c:v>9000-700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GDP!$AL$29:$AL$39</c:f>
              <c:numCache>
                <c:formatCode>General</c:formatCode>
                <c:ptCount val="11"/>
                <c:pt idx="0">
                  <c:v>4.6920820865791324</c:v>
                </c:pt>
                <c:pt idx="1">
                  <c:v>4.7138431659103146</c:v>
                </c:pt>
                <c:pt idx="2">
                  <c:v>4.7138431659103146</c:v>
                </c:pt>
                <c:pt idx="3">
                  <c:v>4.6685864353986624</c:v>
                </c:pt>
                <c:pt idx="4">
                  <c:v>4.6685864353986624</c:v>
                </c:pt>
                <c:pt idx="5">
                  <c:v>4.6685864353986624</c:v>
                </c:pt>
                <c:pt idx="6">
                  <c:v>4.9271313168854736</c:v>
                </c:pt>
                <c:pt idx="7">
                  <c:v>4.9271313168854736</c:v>
                </c:pt>
                <c:pt idx="8">
                  <c:v>4.9271313168854736</c:v>
                </c:pt>
                <c:pt idx="9">
                  <c:v>4.8536531980683035</c:v>
                </c:pt>
                <c:pt idx="10">
                  <c:v>5</c:v>
                </c:pt>
              </c:numCache>
            </c:numRef>
          </c:yVal>
          <c:smooth val="0"/>
          <c:extLst>
            <c:ext xmlns:c16="http://schemas.microsoft.com/office/drawing/2014/chart" uri="{C3380CC4-5D6E-409C-BE32-E72D297353CC}">
              <c16:uniqueId val="{00000012-4BFE-4188-8DF1-C85A648C3095}"/>
            </c:ext>
          </c:extLst>
        </c:ser>
        <c:ser>
          <c:idx val="4"/>
          <c:order val="4"/>
          <c:tx>
            <c:strRef>
              <c:f>GDP!$AM$28</c:f>
              <c:strCache>
                <c:ptCount val="1"/>
                <c:pt idx="0">
                  <c:v>9000-1000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GDP!$AM$29:$AM$39</c:f>
              <c:numCache>
                <c:formatCode>General</c:formatCode>
                <c:ptCount val="11"/>
                <c:pt idx="0">
                  <c:v>4.3569333661091942</c:v>
                </c:pt>
                <c:pt idx="1">
                  <c:v>4.3336945234981927</c:v>
                </c:pt>
                <c:pt idx="2">
                  <c:v>4.3336945234981927</c:v>
                </c:pt>
                <c:pt idx="3">
                  <c:v>4.2661220875194674</c:v>
                </c:pt>
                <c:pt idx="4">
                  <c:v>4.2661220875194674</c:v>
                </c:pt>
                <c:pt idx="5">
                  <c:v>4.2661220875194674</c:v>
                </c:pt>
                <c:pt idx="6">
                  <c:v>4.5813677157005284</c:v>
                </c:pt>
                <c:pt idx="7">
                  <c:v>4.5813677157005284</c:v>
                </c:pt>
                <c:pt idx="8">
                  <c:v>4.5813677157005284</c:v>
                </c:pt>
                <c:pt idx="9">
                  <c:v>4.4873397491574885</c:v>
                </c:pt>
                <c:pt idx="10">
                  <c:v>4</c:v>
                </c:pt>
              </c:numCache>
            </c:numRef>
          </c:yVal>
          <c:smooth val="0"/>
          <c:extLst>
            <c:ext xmlns:c16="http://schemas.microsoft.com/office/drawing/2014/chart" uri="{C3380CC4-5D6E-409C-BE32-E72D297353CC}">
              <c16:uniqueId val="{00000013-4BFE-4188-8DF1-C85A648C3095}"/>
            </c:ext>
          </c:extLst>
        </c:ser>
        <c:ser>
          <c:idx val="5"/>
          <c:order val="5"/>
          <c:tx>
            <c:strRef>
              <c:f>GDP!$AN$28</c:f>
              <c:strCache>
                <c:ptCount val="1"/>
                <c:pt idx="0">
                  <c:v>10000-100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GDP!$AN$29:$AN$39</c:f>
              <c:numCache>
                <c:formatCode>General</c:formatCode>
                <c:ptCount val="11"/>
                <c:pt idx="0">
                  <c:v>14.813573444771263</c:v>
                </c:pt>
                <c:pt idx="1">
                  <c:v>14.901826782555188</c:v>
                </c:pt>
                <c:pt idx="2">
                  <c:v>14.901826782555188</c:v>
                </c:pt>
                <c:pt idx="3">
                  <c:v>14.649702262802698</c:v>
                </c:pt>
                <c:pt idx="4">
                  <c:v>14.649702262802698</c:v>
                </c:pt>
                <c:pt idx="5">
                  <c:v>14.649702262802698</c:v>
                </c:pt>
                <c:pt idx="6">
                  <c:v>15.300039352433837</c:v>
                </c:pt>
                <c:pt idx="7">
                  <c:v>15.300039352433837</c:v>
                </c:pt>
                <c:pt idx="8">
                  <c:v>15.300039352433837</c:v>
                </c:pt>
                <c:pt idx="9">
                  <c:v>15.29358649202654</c:v>
                </c:pt>
                <c:pt idx="10">
                  <c:v>13</c:v>
                </c:pt>
              </c:numCache>
            </c:numRef>
          </c:yVal>
          <c:smooth val="0"/>
          <c:extLst>
            <c:ext xmlns:c16="http://schemas.microsoft.com/office/drawing/2014/chart" uri="{C3380CC4-5D6E-409C-BE32-E72D297353CC}">
              <c16:uniqueId val="{00000014-4BFE-4188-8DF1-C85A648C3095}"/>
            </c:ext>
          </c:extLst>
        </c:ser>
        <c:ser>
          <c:idx val="6"/>
          <c:order val="6"/>
          <c:tx>
            <c:strRef>
              <c:f>GDP!$AO$28</c:f>
              <c:strCache>
                <c:ptCount val="1"/>
                <c:pt idx="0">
                  <c:v>10000-300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GDP!$AO$29:$AO$39</c:f>
              <c:numCache>
                <c:formatCode>General</c:formatCode>
                <c:ptCount val="11"/>
                <c:pt idx="0">
                  <c:v>7.5073313385266118</c:v>
                </c:pt>
                <c:pt idx="1">
                  <c:v>7.526943119760019</c:v>
                </c:pt>
                <c:pt idx="2">
                  <c:v>7.526943119760019</c:v>
                </c:pt>
                <c:pt idx="3">
                  <c:v>7.4053440009771885</c:v>
                </c:pt>
                <c:pt idx="4">
                  <c:v>7.4053440009771885</c:v>
                </c:pt>
                <c:pt idx="5">
                  <c:v>7.4053440009771885</c:v>
                </c:pt>
                <c:pt idx="6">
                  <c:v>7.6932401263650378</c:v>
                </c:pt>
                <c:pt idx="7">
                  <c:v>7.6932401263650378</c:v>
                </c:pt>
                <c:pt idx="8">
                  <c:v>7.6932401263650378</c:v>
                </c:pt>
                <c:pt idx="9">
                  <c:v>7.6010040648994197</c:v>
                </c:pt>
                <c:pt idx="10">
                  <c:v>8</c:v>
                </c:pt>
              </c:numCache>
            </c:numRef>
          </c:yVal>
          <c:smooth val="0"/>
          <c:extLst>
            <c:ext xmlns:c16="http://schemas.microsoft.com/office/drawing/2014/chart" uri="{C3380CC4-5D6E-409C-BE32-E72D297353CC}">
              <c16:uniqueId val="{00000015-4BFE-4188-8DF1-C85A648C3095}"/>
            </c:ext>
          </c:extLst>
        </c:ser>
        <c:ser>
          <c:idx val="7"/>
          <c:order val="7"/>
          <c:tx>
            <c:strRef>
              <c:f>GDP!$AP$28</c:f>
              <c:strCache>
                <c:ptCount val="1"/>
                <c:pt idx="0">
                  <c:v>10000-500</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GDP!$AP$29:$AP$39</c:f>
              <c:numCache>
                <c:formatCode>General</c:formatCode>
                <c:ptCount val="11"/>
                <c:pt idx="0">
                  <c:v>5.764557992082934</c:v>
                </c:pt>
                <c:pt idx="1">
                  <c:v>5.7782593646642564</c:v>
                </c:pt>
                <c:pt idx="2">
                  <c:v>5.7782593646642564</c:v>
                </c:pt>
                <c:pt idx="3">
                  <c:v>5.63450087030873</c:v>
                </c:pt>
                <c:pt idx="4">
                  <c:v>5.63450087030873</c:v>
                </c:pt>
                <c:pt idx="5">
                  <c:v>5.63450087030873</c:v>
                </c:pt>
                <c:pt idx="6">
                  <c:v>5.8779812201440729</c:v>
                </c:pt>
                <c:pt idx="7">
                  <c:v>5.8779812201440729</c:v>
                </c:pt>
                <c:pt idx="8">
                  <c:v>5.8779812201440729</c:v>
                </c:pt>
                <c:pt idx="9">
                  <c:v>5.7694368203453426</c:v>
                </c:pt>
                <c:pt idx="10">
                  <c:v>6</c:v>
                </c:pt>
              </c:numCache>
            </c:numRef>
          </c:yVal>
          <c:smooth val="0"/>
          <c:extLst>
            <c:ext xmlns:c16="http://schemas.microsoft.com/office/drawing/2014/chart" uri="{C3380CC4-5D6E-409C-BE32-E72D297353CC}">
              <c16:uniqueId val="{00000016-4BFE-4188-8DF1-C85A648C3095}"/>
            </c:ext>
          </c:extLst>
        </c:ser>
        <c:ser>
          <c:idx val="8"/>
          <c:order val="8"/>
          <c:tx>
            <c:strRef>
              <c:f>GDP!$AQ$28</c:f>
              <c:strCache>
                <c:ptCount val="1"/>
                <c:pt idx="0">
                  <c:v>10000-700</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GDP!$AQ$29:$AQ$39</c:f>
              <c:numCache>
                <c:formatCode>General</c:formatCode>
                <c:ptCount val="11"/>
                <c:pt idx="0">
                  <c:v>4.8931713188610946</c:v>
                </c:pt>
                <c:pt idx="1">
                  <c:v>4.8659026228751641</c:v>
                </c:pt>
                <c:pt idx="2">
                  <c:v>4.8659026228751641</c:v>
                </c:pt>
                <c:pt idx="3">
                  <c:v>4.7490793049745017</c:v>
                </c:pt>
                <c:pt idx="4">
                  <c:v>4.7490793049745017</c:v>
                </c:pt>
                <c:pt idx="5">
                  <c:v>4.7490793049745017</c:v>
                </c:pt>
                <c:pt idx="6">
                  <c:v>5.1000131174779471</c:v>
                </c:pt>
                <c:pt idx="7">
                  <c:v>5.1000131174779471</c:v>
                </c:pt>
                <c:pt idx="8">
                  <c:v>5.1000131174779471</c:v>
                </c:pt>
                <c:pt idx="9">
                  <c:v>5.0368099225237115</c:v>
                </c:pt>
                <c:pt idx="10">
                  <c:v>5</c:v>
                </c:pt>
              </c:numCache>
            </c:numRef>
          </c:yVal>
          <c:smooth val="0"/>
          <c:extLst>
            <c:ext xmlns:c16="http://schemas.microsoft.com/office/drawing/2014/chart" uri="{C3380CC4-5D6E-409C-BE32-E72D297353CC}">
              <c16:uniqueId val="{00000017-4BFE-4188-8DF1-C85A648C3095}"/>
            </c:ext>
          </c:extLst>
        </c:ser>
        <c:ser>
          <c:idx val="9"/>
          <c:order val="9"/>
          <c:tx>
            <c:strRef>
              <c:f>GDP!$AR$28</c:f>
              <c:strCache>
                <c:ptCount val="1"/>
                <c:pt idx="0">
                  <c:v>10000-1000</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GDP!$AR$29:$AR$39</c:f>
              <c:numCache>
                <c:formatCode>General</c:formatCode>
                <c:ptCount val="11"/>
                <c:pt idx="0">
                  <c:v>4.4909928542971702</c:v>
                </c:pt>
                <c:pt idx="1">
                  <c:v>4.4857539804630413</c:v>
                </c:pt>
                <c:pt idx="2">
                  <c:v>4.4857539804630413</c:v>
                </c:pt>
                <c:pt idx="3">
                  <c:v>4.4271078266711452</c:v>
                </c:pt>
                <c:pt idx="4">
                  <c:v>4.4271078266711452</c:v>
                </c:pt>
                <c:pt idx="5">
                  <c:v>4.4271078266711452</c:v>
                </c:pt>
                <c:pt idx="6">
                  <c:v>4.754249516293001</c:v>
                </c:pt>
                <c:pt idx="7">
                  <c:v>4.754249516293001</c:v>
                </c:pt>
                <c:pt idx="8">
                  <c:v>4.754249516293001</c:v>
                </c:pt>
                <c:pt idx="9">
                  <c:v>4.6704964736128955</c:v>
                </c:pt>
                <c:pt idx="10">
                  <c:v>4</c:v>
                </c:pt>
              </c:numCache>
            </c:numRef>
          </c:yVal>
          <c:smooth val="0"/>
          <c:extLst>
            <c:ext xmlns:c16="http://schemas.microsoft.com/office/drawing/2014/chart" uri="{C3380CC4-5D6E-409C-BE32-E72D297353CC}">
              <c16:uniqueId val="{00000018-4BFE-4188-8DF1-C85A648C3095}"/>
            </c:ext>
          </c:extLst>
        </c:ser>
        <c:ser>
          <c:idx val="10"/>
          <c:order val="10"/>
          <c:tx>
            <c:strRef>
              <c:f>GDP!$AS$28</c:f>
              <c:strCache>
                <c:ptCount val="1"/>
                <c:pt idx="0">
                  <c:v>11000-100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GDP!$AS$29:$AS$39</c:f>
              <c:numCache>
                <c:formatCode>General</c:formatCode>
                <c:ptCount val="11"/>
                <c:pt idx="0">
                  <c:v>15.1487221652412</c:v>
                </c:pt>
                <c:pt idx="1">
                  <c:v>15.129915968002459</c:v>
                </c:pt>
                <c:pt idx="2">
                  <c:v>15.129915968002459</c:v>
                </c:pt>
                <c:pt idx="3">
                  <c:v>14.891180871530217</c:v>
                </c:pt>
                <c:pt idx="4">
                  <c:v>14.891180871530217</c:v>
                </c:pt>
                <c:pt idx="5">
                  <c:v>14.891180871530217</c:v>
                </c:pt>
                <c:pt idx="6">
                  <c:v>15.559362053322548</c:v>
                </c:pt>
                <c:pt idx="7">
                  <c:v>15.559362053322548</c:v>
                </c:pt>
                <c:pt idx="8">
                  <c:v>15.559362053322548</c:v>
                </c:pt>
                <c:pt idx="9">
                  <c:v>15.568321578709654</c:v>
                </c:pt>
                <c:pt idx="10">
                  <c:v>12</c:v>
                </c:pt>
              </c:numCache>
            </c:numRef>
          </c:yVal>
          <c:smooth val="0"/>
          <c:extLst>
            <c:ext xmlns:c16="http://schemas.microsoft.com/office/drawing/2014/chart" uri="{C3380CC4-5D6E-409C-BE32-E72D297353CC}">
              <c16:uniqueId val="{00000019-4BFE-4188-8DF1-C85A648C3095}"/>
            </c:ext>
          </c:extLst>
        </c:ser>
        <c:ser>
          <c:idx val="11"/>
          <c:order val="11"/>
          <c:tx>
            <c:strRef>
              <c:f>GDP!$AT$28</c:f>
              <c:strCache>
                <c:ptCount val="1"/>
                <c:pt idx="0">
                  <c:v>11000-300</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GDP!$AT$29:$AT$39</c:f>
              <c:numCache>
                <c:formatCode>General</c:formatCode>
                <c:ptCount val="11"/>
                <c:pt idx="0">
                  <c:v>7.7084205708085749</c:v>
                </c:pt>
                <c:pt idx="1">
                  <c:v>7.7550323052072914</c:v>
                </c:pt>
                <c:pt idx="2">
                  <c:v>7.7550323052072914</c:v>
                </c:pt>
                <c:pt idx="3">
                  <c:v>7.5663297401288672</c:v>
                </c:pt>
                <c:pt idx="4">
                  <c:v>7.5663297401288672</c:v>
                </c:pt>
                <c:pt idx="5">
                  <c:v>7.5663297401288672</c:v>
                </c:pt>
                <c:pt idx="6">
                  <c:v>7.8661219269575104</c:v>
                </c:pt>
                <c:pt idx="7">
                  <c:v>7.8661219269575104</c:v>
                </c:pt>
                <c:pt idx="8">
                  <c:v>7.8661219269575104</c:v>
                </c:pt>
                <c:pt idx="9">
                  <c:v>7.7841607893548268</c:v>
                </c:pt>
                <c:pt idx="10">
                  <c:v>8</c:v>
                </c:pt>
              </c:numCache>
            </c:numRef>
          </c:yVal>
          <c:smooth val="0"/>
          <c:extLst>
            <c:ext xmlns:c16="http://schemas.microsoft.com/office/drawing/2014/chart" uri="{C3380CC4-5D6E-409C-BE32-E72D297353CC}">
              <c16:uniqueId val="{0000001A-4BFE-4188-8DF1-C85A648C3095}"/>
            </c:ext>
          </c:extLst>
        </c:ser>
        <c:ser>
          <c:idx val="12"/>
          <c:order val="12"/>
          <c:tx>
            <c:strRef>
              <c:f>GDP!$AU$28</c:f>
              <c:strCache>
                <c:ptCount val="1"/>
                <c:pt idx="0">
                  <c:v>11000-500</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GDP!$AU$29:$AU$39</c:f>
              <c:numCache>
                <c:formatCode>General</c:formatCode>
                <c:ptCount val="11"/>
                <c:pt idx="0">
                  <c:v>5.965647224364897</c:v>
                </c:pt>
                <c:pt idx="1">
                  <c:v>5.930318821629105</c:v>
                </c:pt>
                <c:pt idx="2">
                  <c:v>5.930318821629105</c:v>
                </c:pt>
                <c:pt idx="3">
                  <c:v>5.8759794790362472</c:v>
                </c:pt>
                <c:pt idx="4">
                  <c:v>5.8759794790362472</c:v>
                </c:pt>
                <c:pt idx="5">
                  <c:v>5.8759794790362472</c:v>
                </c:pt>
                <c:pt idx="6">
                  <c:v>6.0508630207365464</c:v>
                </c:pt>
                <c:pt idx="7">
                  <c:v>6.0508630207365464</c:v>
                </c:pt>
                <c:pt idx="8">
                  <c:v>6.0508630207365464</c:v>
                </c:pt>
                <c:pt idx="9">
                  <c:v>5.9525935448007496</c:v>
                </c:pt>
                <c:pt idx="10">
                  <c:v>6</c:v>
                </c:pt>
              </c:numCache>
            </c:numRef>
          </c:yVal>
          <c:smooth val="0"/>
          <c:extLst>
            <c:ext xmlns:c16="http://schemas.microsoft.com/office/drawing/2014/chart" uri="{C3380CC4-5D6E-409C-BE32-E72D297353CC}">
              <c16:uniqueId val="{0000001B-4BFE-4188-8DF1-C85A648C3095}"/>
            </c:ext>
          </c:extLst>
        </c:ser>
        <c:ser>
          <c:idx val="13"/>
          <c:order val="13"/>
          <c:tx>
            <c:strRef>
              <c:f>GDP!$AV$28</c:f>
              <c:strCache>
                <c:ptCount val="1"/>
                <c:pt idx="0">
                  <c:v>11000-700</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GDP!$AV$29:$AV$39</c:f>
              <c:numCache>
                <c:formatCode>General</c:formatCode>
                <c:ptCount val="11"/>
                <c:pt idx="0">
                  <c:v>5.0272308070490705</c:v>
                </c:pt>
                <c:pt idx="1">
                  <c:v>5.0179620798400117</c:v>
                </c:pt>
                <c:pt idx="2">
                  <c:v>5.0179620798400117</c:v>
                </c:pt>
                <c:pt idx="3">
                  <c:v>4.9100650441261795</c:v>
                </c:pt>
                <c:pt idx="4">
                  <c:v>4.9100650441261795</c:v>
                </c:pt>
                <c:pt idx="5">
                  <c:v>4.9100650441261795</c:v>
                </c:pt>
                <c:pt idx="6">
                  <c:v>5.2728949180704188</c:v>
                </c:pt>
                <c:pt idx="7">
                  <c:v>5.2728949180704188</c:v>
                </c:pt>
                <c:pt idx="8">
                  <c:v>5.2728949180704188</c:v>
                </c:pt>
                <c:pt idx="9">
                  <c:v>5.2199666469791195</c:v>
                </c:pt>
                <c:pt idx="10">
                  <c:v>5</c:v>
                </c:pt>
              </c:numCache>
            </c:numRef>
          </c:yVal>
          <c:smooth val="0"/>
          <c:extLst>
            <c:ext xmlns:c16="http://schemas.microsoft.com/office/drawing/2014/chart" uri="{C3380CC4-5D6E-409C-BE32-E72D297353CC}">
              <c16:uniqueId val="{0000001C-4BFE-4188-8DF1-C85A648C3095}"/>
            </c:ext>
          </c:extLst>
        </c:ser>
        <c:ser>
          <c:idx val="14"/>
          <c:order val="14"/>
          <c:tx>
            <c:strRef>
              <c:f>GDP!$AW$28</c:f>
              <c:strCache>
                <c:ptCount val="1"/>
                <c:pt idx="0">
                  <c:v>11000-1000</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GDP!$A$29:$A$39</c:f>
              <c:numCache>
                <c:formatCode>General</c:formatCode>
                <c:ptCount val="11"/>
                <c:pt idx="0">
                  <c:v>2024</c:v>
                </c:pt>
                <c:pt idx="1">
                  <c:v>2023</c:v>
                </c:pt>
                <c:pt idx="2">
                  <c:v>2021</c:v>
                </c:pt>
                <c:pt idx="3">
                  <c:v>2020</c:v>
                </c:pt>
                <c:pt idx="4">
                  <c:v>2019</c:v>
                </c:pt>
                <c:pt idx="5">
                  <c:v>2018</c:v>
                </c:pt>
                <c:pt idx="6">
                  <c:v>2016</c:v>
                </c:pt>
                <c:pt idx="7">
                  <c:v>2015</c:v>
                </c:pt>
                <c:pt idx="8">
                  <c:v>2013</c:v>
                </c:pt>
                <c:pt idx="9">
                  <c:v>2010</c:v>
                </c:pt>
                <c:pt idx="10">
                  <c:v>2006</c:v>
                </c:pt>
              </c:numCache>
            </c:numRef>
          </c:xVal>
          <c:yVal>
            <c:numRef>
              <c:f>GDP!$AW$29:$AW$39</c:f>
              <c:numCache>
                <c:formatCode>General</c:formatCode>
                <c:ptCount val="11"/>
                <c:pt idx="0">
                  <c:v>4.6250523424851453</c:v>
                </c:pt>
                <c:pt idx="1">
                  <c:v>4.6378134374278899</c:v>
                </c:pt>
                <c:pt idx="2">
                  <c:v>4.6378134374278899</c:v>
                </c:pt>
                <c:pt idx="3">
                  <c:v>4.5880935658228239</c:v>
                </c:pt>
                <c:pt idx="4">
                  <c:v>4.5880935658228239</c:v>
                </c:pt>
                <c:pt idx="5">
                  <c:v>4.5880935658228239</c:v>
                </c:pt>
                <c:pt idx="6">
                  <c:v>4.9271313168854736</c:v>
                </c:pt>
                <c:pt idx="7">
                  <c:v>4.9271313168854736</c:v>
                </c:pt>
                <c:pt idx="8">
                  <c:v>4.9271313168854736</c:v>
                </c:pt>
                <c:pt idx="9">
                  <c:v>4.7620748358406004</c:v>
                </c:pt>
                <c:pt idx="10">
                  <c:v>4</c:v>
                </c:pt>
              </c:numCache>
            </c:numRef>
          </c:yVal>
          <c:smooth val="0"/>
          <c:extLst>
            <c:ext xmlns:c16="http://schemas.microsoft.com/office/drawing/2014/chart" uri="{C3380CC4-5D6E-409C-BE32-E72D297353CC}">
              <c16:uniqueId val="{0000001D-4BFE-4188-8DF1-C85A648C3095}"/>
            </c:ext>
          </c:extLst>
        </c:ser>
        <c:dLbls>
          <c:showLegendKey val="0"/>
          <c:showVal val="0"/>
          <c:showCatName val="0"/>
          <c:showSerName val="0"/>
          <c:showPercent val="0"/>
          <c:showBubbleSize val="0"/>
        </c:dLbls>
        <c:axId val="1407751632"/>
        <c:axId val="1407747056"/>
        <c:extLst/>
      </c:scatterChart>
      <c:valAx>
        <c:axId val="140775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47056"/>
        <c:crosses val="autoZero"/>
        <c:crossBetween val="midCat"/>
      </c:valAx>
      <c:valAx>
        <c:axId val="140774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$/Kw-yr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51632"/>
        <c:crosses val="autoZero"/>
        <c:crossBetween val="midCat"/>
      </c:valAx>
      <c:spPr>
        <a:noFill/>
        <a:ln>
          <a:noFill/>
        </a:ln>
        <a:effectLst/>
      </c:spPr>
    </c:plotArea>
    <c:legend>
      <c:legendPos val="r"/>
      <c:layout>
        <c:manualLayout>
          <c:xMode val="edge"/>
          <c:yMode val="edge"/>
          <c:x val="0.78793952921239163"/>
          <c:y val="0.1492285472786383"/>
          <c:w val="0.19368776737553475"/>
          <c:h val="0.783067935018254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LNB</a:t>
            </a:r>
            <a:r>
              <a:rPr lang="en-US" altLang="zh-CN" baseline="0"/>
              <a:t> without OFA</a:t>
            </a:r>
            <a:endParaRPr lang="en-US" altLang="zh-CN"/>
          </a:p>
        </c:rich>
      </c:tx>
      <c:layout>
        <c:manualLayout>
          <c:xMode val="edge"/>
          <c:yMode val="edge"/>
          <c:x val="0.51539392307260257"/>
          <c:y val="8.2304473410146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7807541589555902E-2"/>
          <c:y val="8.2016731786570887E-2"/>
          <c:w val="0.50057699580241055"/>
          <c:h val="0.70606350665013662"/>
        </c:manualLayout>
      </c:layout>
      <c:scatterChart>
        <c:scatterStyle val="lineMarker"/>
        <c:varyColors val="0"/>
        <c:ser>
          <c:idx val="0"/>
          <c:order val="0"/>
          <c:tx>
            <c:strRef>
              <c:f>GDP!$B$48</c:f>
              <c:strCache>
                <c:ptCount val="1"/>
                <c:pt idx="0">
                  <c:v>CAP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GDP!$A$49:$A$51</c:f>
              <c:numCache>
                <c:formatCode>General</c:formatCode>
                <c:ptCount val="3"/>
                <c:pt idx="0">
                  <c:v>2013</c:v>
                </c:pt>
                <c:pt idx="1">
                  <c:v>2010</c:v>
                </c:pt>
                <c:pt idx="2">
                  <c:v>2006</c:v>
                </c:pt>
              </c:numCache>
            </c:numRef>
          </c:xVal>
          <c:yVal>
            <c:numRef>
              <c:f>GDP!$B$49:$B$51</c:f>
              <c:numCache>
                <c:formatCode>General</c:formatCode>
                <c:ptCount val="3"/>
                <c:pt idx="0">
                  <c:v>41.49163214219346</c:v>
                </c:pt>
                <c:pt idx="1">
                  <c:v>41.210263002466732</c:v>
                </c:pt>
                <c:pt idx="2">
                  <c:v>19.239999999999998</c:v>
                </c:pt>
              </c:numCache>
            </c:numRef>
          </c:yVal>
          <c:smooth val="0"/>
          <c:extLst>
            <c:ext xmlns:c16="http://schemas.microsoft.com/office/drawing/2014/chart" uri="{C3380CC4-5D6E-409C-BE32-E72D297353CC}">
              <c16:uniqueId val="{00000000-E450-43AE-AC3F-42A32A2A513D}"/>
            </c:ext>
          </c:extLst>
        </c:ser>
        <c:ser>
          <c:idx val="1"/>
          <c:order val="1"/>
          <c:tx>
            <c:v>FOM*100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GDP!$A$49:$A$51</c:f>
              <c:numCache>
                <c:formatCode>General</c:formatCode>
                <c:ptCount val="3"/>
                <c:pt idx="0">
                  <c:v>2013</c:v>
                </c:pt>
                <c:pt idx="1">
                  <c:v>2010</c:v>
                </c:pt>
                <c:pt idx="2">
                  <c:v>2006</c:v>
                </c:pt>
              </c:numCache>
            </c:numRef>
          </c:xVal>
          <c:yVal>
            <c:numRef>
              <c:f>GDP!$C$49:$C$51</c:f>
              <c:numCache>
                <c:formatCode>General</c:formatCode>
                <c:ptCount val="3"/>
                <c:pt idx="0">
                  <c:v>25.932270088870911</c:v>
                </c:pt>
                <c:pt idx="1">
                  <c:v>27.473508668311155</c:v>
                </c:pt>
                <c:pt idx="2">
                  <c:v>28.999999999999996</c:v>
                </c:pt>
              </c:numCache>
            </c:numRef>
          </c:yVal>
          <c:smooth val="0"/>
          <c:extLst>
            <c:ext xmlns:c16="http://schemas.microsoft.com/office/drawing/2014/chart" uri="{C3380CC4-5D6E-409C-BE32-E72D297353CC}">
              <c16:uniqueId val="{00000003-E450-43AE-AC3F-42A32A2A513D}"/>
            </c:ext>
          </c:extLst>
        </c:ser>
        <c:ser>
          <c:idx val="2"/>
          <c:order val="2"/>
          <c:tx>
            <c:v>VOM*1000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GDP!$A$49:$A$51</c:f>
              <c:numCache>
                <c:formatCode>General</c:formatCode>
                <c:ptCount val="3"/>
                <c:pt idx="0">
                  <c:v>2013</c:v>
                </c:pt>
                <c:pt idx="1">
                  <c:v>2010</c:v>
                </c:pt>
                <c:pt idx="2">
                  <c:v>2006</c:v>
                </c:pt>
              </c:numCache>
            </c:numRef>
          </c:xVal>
          <c:yVal>
            <c:numRef>
              <c:f>GDP!$D$49:$D$51</c:f>
              <c:numCache>
                <c:formatCode>General</c:formatCode>
                <c:ptCount val="3"/>
                <c:pt idx="0">
                  <c:v>60.508630207365471</c:v>
                </c:pt>
                <c:pt idx="1">
                  <c:v>64.104853559392708</c:v>
                </c:pt>
                <c:pt idx="2">
                  <c:v>60</c:v>
                </c:pt>
              </c:numCache>
            </c:numRef>
          </c:yVal>
          <c:smooth val="0"/>
          <c:extLst>
            <c:ext xmlns:c16="http://schemas.microsoft.com/office/drawing/2014/chart" uri="{C3380CC4-5D6E-409C-BE32-E72D297353CC}">
              <c16:uniqueId val="{00000004-E450-43AE-AC3F-42A32A2A513D}"/>
            </c:ext>
          </c:extLst>
        </c:ser>
        <c:dLbls>
          <c:showLegendKey val="0"/>
          <c:showVal val="0"/>
          <c:showCatName val="0"/>
          <c:showSerName val="0"/>
          <c:showPercent val="0"/>
          <c:showBubbleSize val="0"/>
        </c:dLbls>
        <c:axId val="1735085871"/>
        <c:axId val="1735084623"/>
      </c:scatterChart>
      <c:valAx>
        <c:axId val="1735085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layout>
            <c:manualLayout>
              <c:xMode val="edge"/>
              <c:yMode val="edge"/>
              <c:x val="0.2958372374072461"/>
              <c:y val="0.874855724146512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4623"/>
        <c:crosses val="autoZero"/>
        <c:crossBetween val="midCat"/>
      </c:valAx>
      <c:valAx>
        <c:axId val="173508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5871"/>
        <c:crosses val="autoZero"/>
        <c:crossBetween val="midCat"/>
      </c:valAx>
      <c:spPr>
        <a:noFill/>
        <a:ln>
          <a:noFill/>
        </a:ln>
        <a:effectLst/>
      </c:spPr>
    </c:plotArea>
    <c:legend>
      <c:legendPos val="r"/>
      <c:layout>
        <c:manualLayout>
          <c:xMode val="edge"/>
          <c:yMode val="edge"/>
          <c:x val="0.63687469562619248"/>
          <c:y val="0.26692856656679537"/>
          <c:w val="0.36312530437380752"/>
          <c:h val="0.678904643693276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LNB</a:t>
            </a:r>
            <a:r>
              <a:rPr lang="en-US" altLang="zh-CN" baseline="0"/>
              <a:t> with OFA</a:t>
            </a:r>
            <a:endParaRPr lang="en-US" altLang="zh-CN"/>
          </a:p>
        </c:rich>
      </c:tx>
      <c:layout>
        <c:manualLayout>
          <c:xMode val="edge"/>
          <c:yMode val="edge"/>
          <c:x val="0.70742951982139202"/>
          <c:y val="8.2304473410146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7807541589555902E-2"/>
          <c:y val="8.2016731786570887E-2"/>
          <c:w val="0.48060200340126025"/>
          <c:h val="0.71429395399115148"/>
        </c:manualLayout>
      </c:layout>
      <c:scatterChart>
        <c:scatterStyle val="lineMarker"/>
        <c:varyColors val="0"/>
        <c:ser>
          <c:idx val="0"/>
          <c:order val="0"/>
          <c:tx>
            <c:strRef>
              <c:f>GDP!$B$48</c:f>
              <c:strCache>
                <c:ptCount val="1"/>
                <c:pt idx="0">
                  <c:v>CAP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GDP!$A$49:$A$51</c:f>
              <c:numCache>
                <c:formatCode>General</c:formatCode>
                <c:ptCount val="3"/>
                <c:pt idx="0">
                  <c:v>2013</c:v>
                </c:pt>
                <c:pt idx="1">
                  <c:v>2010</c:v>
                </c:pt>
                <c:pt idx="2">
                  <c:v>2006</c:v>
                </c:pt>
              </c:numCache>
            </c:numRef>
          </c:xVal>
          <c:yVal>
            <c:numRef>
              <c:f>GDP!$F$49:$F$51</c:f>
              <c:numCache>
                <c:formatCode>General</c:formatCode>
                <c:ptCount val="3"/>
                <c:pt idx="0">
                  <c:v>56.18658519255365</c:v>
                </c:pt>
                <c:pt idx="1">
                  <c:v>55.862800958899349</c:v>
                </c:pt>
                <c:pt idx="2">
                  <c:v>26.12</c:v>
                </c:pt>
              </c:numCache>
            </c:numRef>
          </c:yVal>
          <c:smooth val="0"/>
          <c:extLst>
            <c:ext xmlns:c16="http://schemas.microsoft.com/office/drawing/2014/chart" uri="{C3380CC4-5D6E-409C-BE32-E72D297353CC}">
              <c16:uniqueId val="{00000000-0F17-4839-8DFF-76C453FD59AD}"/>
            </c:ext>
          </c:extLst>
        </c:ser>
        <c:ser>
          <c:idx val="1"/>
          <c:order val="1"/>
          <c:tx>
            <c:v>FOM*100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GDP!$A$49:$A$51</c:f>
              <c:numCache>
                <c:formatCode>General</c:formatCode>
                <c:ptCount val="3"/>
                <c:pt idx="0">
                  <c:v>2013</c:v>
                </c:pt>
                <c:pt idx="1">
                  <c:v>2010</c:v>
                </c:pt>
                <c:pt idx="2">
                  <c:v>2006</c:v>
                </c:pt>
              </c:numCache>
            </c:numRef>
          </c:xVal>
          <c:yVal>
            <c:numRef>
              <c:f>GDP!$G$49:$G$51</c:f>
              <c:numCache>
                <c:formatCode>General</c:formatCode>
                <c:ptCount val="3"/>
                <c:pt idx="0">
                  <c:v>43.220450148118189</c:v>
                </c:pt>
                <c:pt idx="1">
                  <c:v>34.576360118494556</c:v>
                </c:pt>
                <c:pt idx="2">
                  <c:v>40</c:v>
                </c:pt>
              </c:numCache>
            </c:numRef>
          </c:yVal>
          <c:smooth val="0"/>
          <c:extLst>
            <c:ext xmlns:c16="http://schemas.microsoft.com/office/drawing/2014/chart" uri="{C3380CC4-5D6E-409C-BE32-E72D297353CC}">
              <c16:uniqueId val="{00000001-0F17-4839-8DFF-76C453FD59AD}"/>
            </c:ext>
          </c:extLst>
        </c:ser>
        <c:ser>
          <c:idx val="2"/>
          <c:order val="2"/>
          <c:tx>
            <c:v>VOM*1000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GDP!$A$49:$A$51</c:f>
              <c:numCache>
                <c:formatCode>General</c:formatCode>
                <c:ptCount val="3"/>
                <c:pt idx="0">
                  <c:v>2013</c:v>
                </c:pt>
                <c:pt idx="1">
                  <c:v>2010</c:v>
                </c:pt>
                <c:pt idx="2">
                  <c:v>2006</c:v>
                </c:pt>
              </c:numCache>
            </c:numRef>
          </c:xVal>
          <c:yVal>
            <c:numRef>
              <c:f>GDP!$H$49:$H$51</c:f>
              <c:numCache>
                <c:formatCode>General</c:formatCode>
                <c:ptCount val="3"/>
                <c:pt idx="0">
                  <c:v>77.796810266612738</c:v>
                </c:pt>
                <c:pt idx="1">
                  <c:v>82.420526004933464</c:v>
                </c:pt>
                <c:pt idx="2">
                  <c:v>80</c:v>
                </c:pt>
              </c:numCache>
            </c:numRef>
          </c:yVal>
          <c:smooth val="0"/>
          <c:extLst>
            <c:ext xmlns:c16="http://schemas.microsoft.com/office/drawing/2014/chart" uri="{C3380CC4-5D6E-409C-BE32-E72D297353CC}">
              <c16:uniqueId val="{00000002-0F17-4839-8DFF-76C453FD59AD}"/>
            </c:ext>
          </c:extLst>
        </c:ser>
        <c:dLbls>
          <c:showLegendKey val="0"/>
          <c:showVal val="0"/>
          <c:showCatName val="0"/>
          <c:showSerName val="0"/>
          <c:showPercent val="0"/>
          <c:showBubbleSize val="0"/>
        </c:dLbls>
        <c:axId val="1735085871"/>
        <c:axId val="1735084623"/>
      </c:scatterChart>
      <c:valAx>
        <c:axId val="1735085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4623"/>
        <c:crosses val="autoZero"/>
        <c:crossBetween val="midCat"/>
      </c:valAx>
      <c:valAx>
        <c:axId val="173508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5871"/>
        <c:crosses val="autoZero"/>
        <c:crossBetween val="midCat"/>
      </c:valAx>
      <c:spPr>
        <a:noFill/>
        <a:ln>
          <a:noFill/>
        </a:ln>
        <a:effectLst/>
      </c:spPr>
    </c:plotArea>
    <c:legend>
      <c:legendPos val="r"/>
      <c:layout>
        <c:manualLayout>
          <c:xMode val="edge"/>
          <c:yMode val="edge"/>
          <c:x val="0.61885790172642763"/>
          <c:y val="0.26692856656679537"/>
          <c:w val="0.38114209827357237"/>
          <c:h val="0.678904643693276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LNC1</a:t>
            </a:r>
          </a:p>
        </c:rich>
      </c:tx>
      <c:layout>
        <c:manualLayout>
          <c:xMode val="edge"/>
          <c:yMode val="edge"/>
          <c:x val="0.70742951982139202"/>
          <c:y val="8.2304473410146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7807541589555902E-2"/>
          <c:y val="8.2016731786570887E-2"/>
          <c:w val="0.50057699580241055"/>
          <c:h val="0.69783305930912198"/>
        </c:manualLayout>
      </c:layout>
      <c:scatterChart>
        <c:scatterStyle val="lineMarker"/>
        <c:varyColors val="0"/>
        <c:ser>
          <c:idx val="0"/>
          <c:order val="0"/>
          <c:tx>
            <c:strRef>
              <c:f>GDP!$B$48</c:f>
              <c:strCache>
                <c:ptCount val="1"/>
                <c:pt idx="0">
                  <c:v>CAP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GDP!$A$49:$A$51</c:f>
              <c:numCache>
                <c:formatCode>General</c:formatCode>
                <c:ptCount val="3"/>
                <c:pt idx="0">
                  <c:v>2013</c:v>
                </c:pt>
                <c:pt idx="1">
                  <c:v>2010</c:v>
                </c:pt>
                <c:pt idx="2">
                  <c:v>2006</c:v>
                </c:pt>
              </c:numCache>
            </c:numRef>
          </c:xVal>
          <c:yVal>
            <c:numRef>
              <c:f>GDP!$J$49:$J$51</c:f>
              <c:numCache>
                <c:formatCode>General</c:formatCode>
                <c:ptCount val="3"/>
                <c:pt idx="0">
                  <c:v>22.474634077021459</c:v>
                </c:pt>
                <c:pt idx="1">
                  <c:v>21.978806934648922</c:v>
                </c:pt>
                <c:pt idx="2">
                  <c:v>10.14</c:v>
                </c:pt>
              </c:numCache>
            </c:numRef>
          </c:yVal>
          <c:smooth val="0"/>
          <c:extLst>
            <c:ext xmlns:c16="http://schemas.microsoft.com/office/drawing/2014/chart" uri="{C3380CC4-5D6E-409C-BE32-E72D297353CC}">
              <c16:uniqueId val="{00000000-296B-4B05-AD53-7769637394DF}"/>
            </c:ext>
          </c:extLst>
        </c:ser>
        <c:ser>
          <c:idx val="1"/>
          <c:order val="1"/>
          <c:tx>
            <c:v>FOM*100</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GDP!$A$49:$A$51</c:f>
              <c:numCache>
                <c:formatCode>General</c:formatCode>
                <c:ptCount val="3"/>
                <c:pt idx="0">
                  <c:v>2013</c:v>
                </c:pt>
                <c:pt idx="1">
                  <c:v>2010</c:v>
                </c:pt>
                <c:pt idx="2">
                  <c:v>2006</c:v>
                </c:pt>
              </c:numCache>
            </c:numRef>
          </c:xVal>
          <c:yVal>
            <c:numRef>
              <c:f>GDP!$K$49:$K$51</c:f>
              <c:numCache>
                <c:formatCode>General</c:formatCode>
                <c:ptCount val="3"/>
                <c:pt idx="0">
                  <c:v>17.288180059247278</c:v>
                </c:pt>
                <c:pt idx="1">
                  <c:v>18.31567244554077</c:v>
                </c:pt>
                <c:pt idx="2">
                  <c:v>16</c:v>
                </c:pt>
              </c:numCache>
            </c:numRef>
          </c:yVal>
          <c:smooth val="0"/>
          <c:extLst>
            <c:ext xmlns:c16="http://schemas.microsoft.com/office/drawing/2014/chart" uri="{C3380CC4-5D6E-409C-BE32-E72D297353CC}">
              <c16:uniqueId val="{00000001-296B-4B05-AD53-7769637394DF}"/>
            </c:ext>
          </c:extLst>
        </c:ser>
        <c:ser>
          <c:idx val="2"/>
          <c:order val="2"/>
          <c:tx>
            <c:v>VOM*1000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GDP!$A$49:$A$51</c:f>
              <c:numCache>
                <c:formatCode>General</c:formatCode>
                <c:ptCount val="3"/>
                <c:pt idx="0">
                  <c:v>2013</c:v>
                </c:pt>
                <c:pt idx="1">
                  <c:v>2010</c:v>
                </c:pt>
                <c:pt idx="2">
                  <c:v>2006</c:v>
                </c:pt>
              </c:numCache>
            </c:numRef>
          </c:xVal>
          <c:yVal>
            <c:numRef>
              <c:f>GDP!$L$49:$L$51</c:f>
              <c:numCache>
                <c:formatCode>General</c:formatCode>
                <c:ptCount val="3"/>
                <c:pt idx="0">
                  <c:v>0</c:v>
                </c:pt>
                <c:pt idx="1">
                  <c:v>0</c:v>
                </c:pt>
                <c:pt idx="2">
                  <c:v>0</c:v>
                </c:pt>
              </c:numCache>
            </c:numRef>
          </c:yVal>
          <c:smooth val="0"/>
          <c:extLst>
            <c:ext xmlns:c16="http://schemas.microsoft.com/office/drawing/2014/chart" uri="{C3380CC4-5D6E-409C-BE32-E72D297353CC}">
              <c16:uniqueId val="{00000002-296B-4B05-AD53-7769637394DF}"/>
            </c:ext>
          </c:extLst>
        </c:ser>
        <c:dLbls>
          <c:showLegendKey val="0"/>
          <c:showVal val="0"/>
          <c:showCatName val="0"/>
          <c:showSerName val="0"/>
          <c:showPercent val="0"/>
          <c:showBubbleSize val="0"/>
        </c:dLbls>
        <c:axId val="1735085871"/>
        <c:axId val="1735084623"/>
      </c:scatterChart>
      <c:valAx>
        <c:axId val="1735085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4623"/>
        <c:crosses val="autoZero"/>
        <c:crossBetween val="midCat"/>
      </c:valAx>
      <c:valAx>
        <c:axId val="173508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5085871"/>
        <c:crosses val="autoZero"/>
        <c:crossBetween val="midCat"/>
      </c:valAx>
      <c:spPr>
        <a:noFill/>
        <a:ln>
          <a:noFill/>
        </a:ln>
        <a:effectLst/>
      </c:spPr>
    </c:plotArea>
    <c:legend>
      <c:legendPos val="r"/>
      <c:layout>
        <c:manualLayout>
          <c:xMode val="edge"/>
          <c:yMode val="edge"/>
          <c:x val="0.62969072016544825"/>
          <c:y val="0.26669113502096414"/>
          <c:w val="0.3703092798345517"/>
          <c:h val="0.679597184896554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8" Type="http://schemas.openxmlformats.org/officeDocument/2006/relationships/chart" Target="../charts/chart8.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20" Type="http://schemas.openxmlformats.org/officeDocument/2006/relationships/chart" Target="../charts/chart20.xml"/><Relationship Id="rId41" Type="http://schemas.openxmlformats.org/officeDocument/2006/relationships/chart" Target="../charts/chart41.xml"/></Relationships>
</file>

<file path=xl/drawings/drawing1.xml><?xml version="1.0" encoding="utf-8"?>
<xdr:wsDr xmlns:xdr="http://schemas.openxmlformats.org/drawingml/2006/spreadsheetDrawing" xmlns:a="http://schemas.openxmlformats.org/drawingml/2006/main">
  <xdr:twoCellAnchor editAs="oneCell">
    <xdr:from>
      <xdr:col>7</xdr:col>
      <xdr:colOff>7620</xdr:colOff>
      <xdr:row>58</xdr:row>
      <xdr:rowOff>15240</xdr:rowOff>
    </xdr:from>
    <xdr:to>
      <xdr:col>15</xdr:col>
      <xdr:colOff>50966</xdr:colOff>
      <xdr:row>67</xdr:row>
      <xdr:rowOff>167639</xdr:rowOff>
    </xdr:to>
    <xdr:pic>
      <xdr:nvPicPr>
        <xdr:cNvPr id="2" name="图片 1">
          <a:extLst>
            <a:ext uri="{FF2B5EF4-FFF2-40B4-BE49-F238E27FC236}">
              <a16:creationId xmlns:a16="http://schemas.microsoft.com/office/drawing/2014/main" id="{00F66774-D01E-413E-8E0D-F28FA583C143}"/>
            </a:ext>
          </a:extLst>
        </xdr:cNvPr>
        <xdr:cNvPicPr>
          <a:picLocks noChangeAspect="1"/>
        </xdr:cNvPicPr>
      </xdr:nvPicPr>
      <xdr:blipFill>
        <a:blip xmlns:r="http://schemas.openxmlformats.org/officeDocument/2006/relationships" r:embed="rId1"/>
        <a:stretch>
          <a:fillRect/>
        </a:stretch>
      </xdr:blipFill>
      <xdr:spPr>
        <a:xfrm>
          <a:off x="14081760" y="10363200"/>
          <a:ext cx="4920146" cy="17297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26</xdr:row>
      <xdr:rowOff>22860</xdr:rowOff>
    </xdr:from>
    <xdr:to>
      <xdr:col>10</xdr:col>
      <xdr:colOff>53340</xdr:colOff>
      <xdr:row>53</xdr:row>
      <xdr:rowOff>76556</xdr:rowOff>
    </xdr:to>
    <xdr:pic>
      <xdr:nvPicPr>
        <xdr:cNvPr id="2" name="图片 1">
          <a:extLst>
            <a:ext uri="{FF2B5EF4-FFF2-40B4-BE49-F238E27FC236}">
              <a16:creationId xmlns:a16="http://schemas.microsoft.com/office/drawing/2014/main" id="{82E3F473-C677-4922-A11D-3E851BB182A5}"/>
            </a:ext>
          </a:extLst>
        </xdr:cNvPr>
        <xdr:cNvPicPr>
          <a:picLocks noChangeAspect="1"/>
        </xdr:cNvPicPr>
      </xdr:nvPicPr>
      <xdr:blipFill>
        <a:blip xmlns:r="http://schemas.openxmlformats.org/officeDocument/2006/relationships" r:embed="rId1"/>
        <a:stretch>
          <a:fillRect/>
        </a:stretch>
      </xdr:blipFill>
      <xdr:spPr>
        <a:xfrm>
          <a:off x="0" y="4579620"/>
          <a:ext cx="6149340" cy="4785716"/>
        </a:xfrm>
        <a:prstGeom prst="rect">
          <a:avLst/>
        </a:prstGeom>
      </xdr:spPr>
    </xdr:pic>
    <xdr:clientData/>
  </xdr:twoCellAnchor>
  <xdr:twoCellAnchor editAs="oneCell">
    <xdr:from>
      <xdr:col>0</xdr:col>
      <xdr:colOff>1</xdr:colOff>
      <xdr:row>1</xdr:row>
      <xdr:rowOff>1</xdr:rowOff>
    </xdr:from>
    <xdr:to>
      <xdr:col>9</xdr:col>
      <xdr:colOff>607049</xdr:colOff>
      <xdr:row>20</xdr:row>
      <xdr:rowOff>137161</xdr:rowOff>
    </xdr:to>
    <xdr:pic>
      <xdr:nvPicPr>
        <xdr:cNvPr id="3" name="图片 2">
          <a:extLst>
            <a:ext uri="{FF2B5EF4-FFF2-40B4-BE49-F238E27FC236}">
              <a16:creationId xmlns:a16="http://schemas.microsoft.com/office/drawing/2014/main" id="{A0FD417B-0CA4-49D0-89C8-98720627E802}"/>
            </a:ext>
          </a:extLst>
        </xdr:cNvPr>
        <xdr:cNvPicPr>
          <a:picLocks noChangeAspect="1"/>
        </xdr:cNvPicPr>
      </xdr:nvPicPr>
      <xdr:blipFill>
        <a:blip xmlns:r="http://schemas.openxmlformats.org/officeDocument/2006/relationships" r:embed="rId2"/>
        <a:stretch>
          <a:fillRect/>
        </a:stretch>
      </xdr:blipFill>
      <xdr:spPr>
        <a:xfrm>
          <a:off x="1" y="175261"/>
          <a:ext cx="6093448" cy="3467100"/>
        </a:xfrm>
        <a:prstGeom prst="rect">
          <a:avLst/>
        </a:prstGeom>
      </xdr:spPr>
    </xdr:pic>
    <xdr:clientData/>
  </xdr:twoCellAnchor>
  <xdr:twoCellAnchor editAs="oneCell">
    <xdr:from>
      <xdr:col>0</xdr:col>
      <xdr:colOff>0</xdr:colOff>
      <xdr:row>58</xdr:row>
      <xdr:rowOff>7620</xdr:rowOff>
    </xdr:from>
    <xdr:to>
      <xdr:col>9</xdr:col>
      <xdr:colOff>601980</xdr:colOff>
      <xdr:row>82</xdr:row>
      <xdr:rowOff>84935</xdr:rowOff>
    </xdr:to>
    <xdr:pic>
      <xdr:nvPicPr>
        <xdr:cNvPr id="4" name="图片 3">
          <a:extLst>
            <a:ext uri="{FF2B5EF4-FFF2-40B4-BE49-F238E27FC236}">
              <a16:creationId xmlns:a16="http://schemas.microsoft.com/office/drawing/2014/main" id="{A7FEC017-9502-4BDF-8DD7-95B1A3E41D9E}"/>
            </a:ext>
          </a:extLst>
        </xdr:cNvPr>
        <xdr:cNvPicPr>
          <a:picLocks noChangeAspect="1"/>
        </xdr:cNvPicPr>
      </xdr:nvPicPr>
      <xdr:blipFill>
        <a:blip xmlns:r="http://schemas.openxmlformats.org/officeDocument/2006/relationships" r:embed="rId3"/>
        <a:stretch>
          <a:fillRect/>
        </a:stretch>
      </xdr:blipFill>
      <xdr:spPr>
        <a:xfrm>
          <a:off x="0" y="10172700"/>
          <a:ext cx="6088380" cy="42835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1127760</xdr:colOff>
      <xdr:row>38</xdr:row>
      <xdr:rowOff>15240</xdr:rowOff>
    </xdr:from>
    <xdr:to>
      <xdr:col>10</xdr:col>
      <xdr:colOff>566765</xdr:colOff>
      <xdr:row>70</xdr:row>
      <xdr:rowOff>132244</xdr:rowOff>
    </xdr:to>
    <xdr:pic>
      <xdr:nvPicPr>
        <xdr:cNvPr id="2" name="图片 1">
          <a:extLst>
            <a:ext uri="{FF2B5EF4-FFF2-40B4-BE49-F238E27FC236}">
              <a16:creationId xmlns:a16="http://schemas.microsoft.com/office/drawing/2014/main" id="{2F4CD8BA-5400-4B60-9618-D3DC3595456A}"/>
            </a:ext>
          </a:extLst>
        </xdr:cNvPr>
        <xdr:cNvPicPr>
          <a:picLocks noChangeAspect="1"/>
        </xdr:cNvPicPr>
      </xdr:nvPicPr>
      <xdr:blipFill>
        <a:blip xmlns:r="http://schemas.openxmlformats.org/officeDocument/2006/relationships" r:embed="rId1"/>
        <a:stretch>
          <a:fillRect/>
        </a:stretch>
      </xdr:blipFill>
      <xdr:spPr>
        <a:xfrm>
          <a:off x="1127760" y="6812280"/>
          <a:ext cx="7020905" cy="57253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xdr:colOff>
      <xdr:row>37</xdr:row>
      <xdr:rowOff>45720</xdr:rowOff>
    </xdr:from>
    <xdr:to>
      <xdr:col>13</xdr:col>
      <xdr:colOff>149640</xdr:colOff>
      <xdr:row>53</xdr:row>
      <xdr:rowOff>42301</xdr:rowOff>
    </xdr:to>
    <xdr:pic>
      <xdr:nvPicPr>
        <xdr:cNvPr id="2" name="图片 1">
          <a:extLst>
            <a:ext uri="{FF2B5EF4-FFF2-40B4-BE49-F238E27FC236}">
              <a16:creationId xmlns:a16="http://schemas.microsoft.com/office/drawing/2014/main" id="{3D74B75C-D688-40EF-8781-FF6A2E53B4EE}"/>
            </a:ext>
          </a:extLst>
        </xdr:cNvPr>
        <xdr:cNvPicPr>
          <a:picLocks noChangeAspect="1"/>
        </xdr:cNvPicPr>
      </xdr:nvPicPr>
      <xdr:blipFill>
        <a:blip xmlns:r="http://schemas.openxmlformats.org/officeDocument/2006/relationships" r:embed="rId1"/>
        <a:stretch>
          <a:fillRect/>
        </a:stretch>
      </xdr:blipFill>
      <xdr:spPr>
        <a:xfrm>
          <a:off x="2034540" y="6530340"/>
          <a:ext cx="7525800" cy="28007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594360</xdr:colOff>
      <xdr:row>41</xdr:row>
      <xdr:rowOff>30480</xdr:rowOff>
    </xdr:from>
    <xdr:to>
      <xdr:col>12</xdr:col>
      <xdr:colOff>233588</xdr:colOff>
      <xdr:row>93</xdr:row>
      <xdr:rowOff>33657</xdr:rowOff>
    </xdr:to>
    <xdr:pic>
      <xdr:nvPicPr>
        <xdr:cNvPr id="2" name="图片 1">
          <a:extLst>
            <a:ext uri="{FF2B5EF4-FFF2-40B4-BE49-F238E27FC236}">
              <a16:creationId xmlns:a16="http://schemas.microsoft.com/office/drawing/2014/main" id="{1387B2B4-83E5-4D43-969D-2EDA1583CA2B}"/>
            </a:ext>
          </a:extLst>
        </xdr:cNvPr>
        <xdr:cNvPicPr>
          <a:picLocks noChangeAspect="1"/>
        </xdr:cNvPicPr>
      </xdr:nvPicPr>
      <xdr:blipFill>
        <a:blip xmlns:r="http://schemas.openxmlformats.org/officeDocument/2006/relationships" r:embed="rId1"/>
        <a:stretch>
          <a:fillRect/>
        </a:stretch>
      </xdr:blipFill>
      <xdr:spPr>
        <a:xfrm>
          <a:off x="594360" y="7360920"/>
          <a:ext cx="8440328" cy="911669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154779</xdr:colOff>
      <xdr:row>6</xdr:row>
      <xdr:rowOff>171451</xdr:rowOff>
    </xdr:from>
    <xdr:to>
      <xdr:col>10</xdr:col>
      <xdr:colOff>519111</xdr:colOff>
      <xdr:row>18</xdr:row>
      <xdr:rowOff>171451</xdr:rowOff>
    </xdr:to>
    <xdr:graphicFrame macro="">
      <xdr:nvGraphicFramePr>
        <xdr:cNvPr id="2" name="图表 1">
          <a:extLst>
            <a:ext uri="{FF2B5EF4-FFF2-40B4-BE49-F238E27FC236}">
              <a16:creationId xmlns:a16="http://schemas.microsoft.com/office/drawing/2014/main" id="{A45645F6-8613-4232-B6CC-6A952331A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190500</xdr:colOff>
      <xdr:row>0</xdr:row>
      <xdr:rowOff>33337</xdr:rowOff>
    </xdr:from>
    <xdr:to>
      <xdr:col>33</xdr:col>
      <xdr:colOff>495300</xdr:colOff>
      <xdr:row>22</xdr:row>
      <xdr:rowOff>90487</xdr:rowOff>
    </xdr:to>
    <xdr:graphicFrame macro="">
      <xdr:nvGraphicFramePr>
        <xdr:cNvPr id="3" name="图表 2">
          <a:extLst>
            <a:ext uri="{FF2B5EF4-FFF2-40B4-BE49-F238E27FC236}">
              <a16:creationId xmlns:a16="http://schemas.microsoft.com/office/drawing/2014/main" id="{E6D13962-B883-4715-B31E-EBD5913C3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49</xdr:col>
      <xdr:colOff>185737</xdr:colOff>
      <xdr:row>0</xdr:row>
      <xdr:rowOff>0</xdr:rowOff>
    </xdr:from>
    <xdr:to>
      <xdr:col>56</xdr:col>
      <xdr:colOff>490537</xdr:colOff>
      <xdr:row>22</xdr:row>
      <xdr:rowOff>57150</xdr:rowOff>
    </xdr:to>
    <xdr:graphicFrame macro="">
      <xdr:nvGraphicFramePr>
        <xdr:cNvPr id="4" name="图表 3">
          <a:extLst>
            <a:ext uri="{FF2B5EF4-FFF2-40B4-BE49-F238E27FC236}">
              <a16:creationId xmlns:a16="http://schemas.microsoft.com/office/drawing/2014/main" id="{98F6DF54-9524-464D-B8FE-3E6CFBC04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252413</xdr:colOff>
      <xdr:row>26</xdr:row>
      <xdr:rowOff>171450</xdr:rowOff>
    </xdr:from>
    <xdr:to>
      <xdr:col>10</xdr:col>
      <xdr:colOff>616745</xdr:colOff>
      <xdr:row>38</xdr:row>
      <xdr:rowOff>171451</xdr:rowOff>
    </xdr:to>
    <xdr:graphicFrame macro="">
      <xdr:nvGraphicFramePr>
        <xdr:cNvPr id="5" name="图表 4">
          <a:extLst>
            <a:ext uri="{FF2B5EF4-FFF2-40B4-BE49-F238E27FC236}">
              <a16:creationId xmlns:a16="http://schemas.microsoft.com/office/drawing/2014/main" id="{A917F7F1-79F8-4CA8-A7B6-E79781652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190500</xdr:colOff>
      <xdr:row>22</xdr:row>
      <xdr:rowOff>171450</xdr:rowOff>
    </xdr:from>
    <xdr:to>
      <xdr:col>33</xdr:col>
      <xdr:colOff>495300</xdr:colOff>
      <xdr:row>45</xdr:row>
      <xdr:rowOff>52388</xdr:rowOff>
    </xdr:to>
    <xdr:graphicFrame macro="">
      <xdr:nvGraphicFramePr>
        <xdr:cNvPr id="6" name="图表 5">
          <a:extLst>
            <a:ext uri="{FF2B5EF4-FFF2-40B4-BE49-F238E27FC236}">
              <a16:creationId xmlns:a16="http://schemas.microsoft.com/office/drawing/2014/main" id="{2A90C589-8A9F-4CCB-96AF-16CC23326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49</xdr:col>
      <xdr:colOff>185737</xdr:colOff>
      <xdr:row>22</xdr:row>
      <xdr:rowOff>76200</xdr:rowOff>
    </xdr:from>
    <xdr:to>
      <xdr:col>56</xdr:col>
      <xdr:colOff>490537</xdr:colOff>
      <xdr:row>44</xdr:row>
      <xdr:rowOff>133351</xdr:rowOff>
    </xdr:to>
    <xdr:graphicFrame macro="">
      <xdr:nvGraphicFramePr>
        <xdr:cNvPr id="7" name="图表 6">
          <a:extLst>
            <a:ext uri="{FF2B5EF4-FFF2-40B4-BE49-F238E27FC236}">
              <a16:creationId xmlns:a16="http://schemas.microsoft.com/office/drawing/2014/main" id="{46932B9A-D766-4D58-9E59-57CC1FE1E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402432</xdr:colOff>
      <xdr:row>51</xdr:row>
      <xdr:rowOff>57148</xdr:rowOff>
    </xdr:from>
    <xdr:to>
      <xdr:col>3</xdr:col>
      <xdr:colOff>209550</xdr:colOff>
      <xdr:row>60</xdr:row>
      <xdr:rowOff>14286</xdr:rowOff>
    </xdr:to>
    <xdr:graphicFrame macro="">
      <xdr:nvGraphicFramePr>
        <xdr:cNvPr id="8" name="图表 7">
          <a:extLst>
            <a:ext uri="{FF2B5EF4-FFF2-40B4-BE49-F238E27FC236}">
              <a16:creationId xmlns:a16="http://schemas.microsoft.com/office/drawing/2014/main" id="{0C6384A7-CB7C-45F8-825A-36E17A5A4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609600</xdr:colOff>
      <xdr:row>51</xdr:row>
      <xdr:rowOff>42863</xdr:rowOff>
    </xdr:from>
    <xdr:to>
      <xdr:col>7</xdr:col>
      <xdr:colOff>561975</xdr:colOff>
      <xdr:row>60</xdr:row>
      <xdr:rowOff>1</xdr:rowOff>
    </xdr:to>
    <xdr:graphicFrame macro="">
      <xdr:nvGraphicFramePr>
        <xdr:cNvPr id="9" name="图表 8">
          <a:extLst>
            <a:ext uri="{FF2B5EF4-FFF2-40B4-BE49-F238E27FC236}">
              <a16:creationId xmlns:a16="http://schemas.microsoft.com/office/drawing/2014/main" id="{06418D56-545F-401A-AAD7-677ECCC21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209551</xdr:colOff>
      <xdr:row>51</xdr:row>
      <xdr:rowOff>23813</xdr:rowOff>
    </xdr:from>
    <xdr:to>
      <xdr:col>12</xdr:col>
      <xdr:colOff>161926</xdr:colOff>
      <xdr:row>59</xdr:row>
      <xdr:rowOff>157164</xdr:rowOff>
    </xdr:to>
    <xdr:graphicFrame macro="">
      <xdr:nvGraphicFramePr>
        <xdr:cNvPr id="10" name="图表 9">
          <a:extLst>
            <a:ext uri="{FF2B5EF4-FFF2-40B4-BE49-F238E27FC236}">
              <a16:creationId xmlns:a16="http://schemas.microsoft.com/office/drawing/2014/main" id="{23CE06A7-A2B6-4BFB-93B1-FC02281F7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452438</xdr:colOff>
      <xdr:row>51</xdr:row>
      <xdr:rowOff>14287</xdr:rowOff>
    </xdr:from>
    <xdr:to>
      <xdr:col>16</xdr:col>
      <xdr:colOff>328613</xdr:colOff>
      <xdr:row>59</xdr:row>
      <xdr:rowOff>147638</xdr:rowOff>
    </xdr:to>
    <xdr:graphicFrame macro="">
      <xdr:nvGraphicFramePr>
        <xdr:cNvPr id="11" name="图表 10">
          <a:extLst>
            <a:ext uri="{FF2B5EF4-FFF2-40B4-BE49-F238E27FC236}">
              <a16:creationId xmlns:a16="http://schemas.microsoft.com/office/drawing/2014/main" id="{BCEF296D-D96D-4A17-A90A-F21326142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623888</xdr:colOff>
      <xdr:row>51</xdr:row>
      <xdr:rowOff>14288</xdr:rowOff>
    </xdr:from>
    <xdr:to>
      <xdr:col>20</xdr:col>
      <xdr:colOff>152401</xdr:colOff>
      <xdr:row>59</xdr:row>
      <xdr:rowOff>147639</xdr:rowOff>
    </xdr:to>
    <xdr:graphicFrame macro="">
      <xdr:nvGraphicFramePr>
        <xdr:cNvPr id="12" name="图表 11">
          <a:extLst>
            <a:ext uri="{FF2B5EF4-FFF2-40B4-BE49-F238E27FC236}">
              <a16:creationId xmlns:a16="http://schemas.microsoft.com/office/drawing/2014/main" id="{BC4A15E9-2C60-4A89-901C-148C10329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314325</xdr:colOff>
      <xdr:row>51</xdr:row>
      <xdr:rowOff>9525</xdr:rowOff>
    </xdr:from>
    <xdr:to>
      <xdr:col>25</xdr:col>
      <xdr:colOff>38100</xdr:colOff>
      <xdr:row>59</xdr:row>
      <xdr:rowOff>142876</xdr:rowOff>
    </xdr:to>
    <xdr:graphicFrame macro="">
      <xdr:nvGraphicFramePr>
        <xdr:cNvPr id="13" name="图表 12">
          <a:extLst>
            <a:ext uri="{FF2B5EF4-FFF2-40B4-BE49-F238E27FC236}">
              <a16:creationId xmlns:a16="http://schemas.microsoft.com/office/drawing/2014/main" id="{3D0196DF-31BC-4DA5-B34B-BE9E233DF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195262</xdr:colOff>
      <xdr:row>66</xdr:row>
      <xdr:rowOff>85725</xdr:rowOff>
    </xdr:from>
    <xdr:to>
      <xdr:col>10</xdr:col>
      <xdr:colOff>559594</xdr:colOff>
      <xdr:row>78</xdr:row>
      <xdr:rowOff>85726</xdr:rowOff>
    </xdr:to>
    <xdr:graphicFrame macro="">
      <xdr:nvGraphicFramePr>
        <xdr:cNvPr id="14" name="图表 13">
          <a:extLst>
            <a:ext uri="{FF2B5EF4-FFF2-40B4-BE49-F238E27FC236}">
              <a16:creationId xmlns:a16="http://schemas.microsoft.com/office/drawing/2014/main" id="{1735DC80-E1F6-473E-A624-A0EC0BD26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xdr:col>
      <xdr:colOff>133350</xdr:colOff>
      <xdr:row>56</xdr:row>
      <xdr:rowOff>109538</xdr:rowOff>
    </xdr:from>
    <xdr:to>
      <xdr:col>33</xdr:col>
      <xdr:colOff>438150</xdr:colOff>
      <xdr:row>78</xdr:row>
      <xdr:rowOff>161926</xdr:rowOff>
    </xdr:to>
    <xdr:graphicFrame macro="">
      <xdr:nvGraphicFramePr>
        <xdr:cNvPr id="15" name="图表 14">
          <a:extLst>
            <a:ext uri="{FF2B5EF4-FFF2-40B4-BE49-F238E27FC236}">
              <a16:creationId xmlns:a16="http://schemas.microsoft.com/office/drawing/2014/main" id="{8C9C3DAD-1C49-4E3C-83C9-182145787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49</xdr:col>
      <xdr:colOff>109538</xdr:colOff>
      <xdr:row>56</xdr:row>
      <xdr:rowOff>85725</xdr:rowOff>
    </xdr:from>
    <xdr:to>
      <xdr:col>56</xdr:col>
      <xdr:colOff>414338</xdr:colOff>
      <xdr:row>78</xdr:row>
      <xdr:rowOff>138113</xdr:rowOff>
    </xdr:to>
    <xdr:graphicFrame macro="">
      <xdr:nvGraphicFramePr>
        <xdr:cNvPr id="16" name="图表 15">
          <a:extLst>
            <a:ext uri="{FF2B5EF4-FFF2-40B4-BE49-F238E27FC236}">
              <a16:creationId xmlns:a16="http://schemas.microsoft.com/office/drawing/2014/main" id="{B37F468D-1200-4A03-9FAD-B5DCB1D78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114300</xdr:colOff>
      <xdr:row>84</xdr:row>
      <xdr:rowOff>138112</xdr:rowOff>
    </xdr:from>
    <xdr:to>
      <xdr:col>9</xdr:col>
      <xdr:colOff>142875</xdr:colOff>
      <xdr:row>94</xdr:row>
      <xdr:rowOff>166687</xdr:rowOff>
    </xdr:to>
    <xdr:graphicFrame macro="">
      <xdr:nvGraphicFramePr>
        <xdr:cNvPr id="17" name="图表 16">
          <a:extLst>
            <a:ext uri="{FF2B5EF4-FFF2-40B4-BE49-F238E27FC236}">
              <a16:creationId xmlns:a16="http://schemas.microsoft.com/office/drawing/2014/main" id="{E90380F1-2BDC-43CB-B7FC-60A50C89A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114301</xdr:colOff>
      <xdr:row>96</xdr:row>
      <xdr:rowOff>119062</xdr:rowOff>
    </xdr:from>
    <xdr:to>
      <xdr:col>9</xdr:col>
      <xdr:colOff>219075</xdr:colOff>
      <xdr:row>106</xdr:row>
      <xdr:rowOff>147638</xdr:rowOff>
    </xdr:to>
    <xdr:graphicFrame macro="">
      <xdr:nvGraphicFramePr>
        <xdr:cNvPr id="19" name="图表 18">
          <a:extLst>
            <a:ext uri="{FF2B5EF4-FFF2-40B4-BE49-F238E27FC236}">
              <a16:creationId xmlns:a16="http://schemas.microsoft.com/office/drawing/2014/main" id="{0687DFCC-CFC0-417B-9C80-431E95DDD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114300</xdr:colOff>
      <xdr:row>108</xdr:row>
      <xdr:rowOff>133351</xdr:rowOff>
    </xdr:from>
    <xdr:to>
      <xdr:col>9</xdr:col>
      <xdr:colOff>109537</xdr:colOff>
      <xdr:row>118</xdr:row>
      <xdr:rowOff>161926</xdr:rowOff>
    </xdr:to>
    <xdr:graphicFrame macro="">
      <xdr:nvGraphicFramePr>
        <xdr:cNvPr id="20" name="图表 19">
          <a:extLst>
            <a:ext uri="{FF2B5EF4-FFF2-40B4-BE49-F238E27FC236}">
              <a16:creationId xmlns:a16="http://schemas.microsoft.com/office/drawing/2014/main" id="{67B197DB-1BB9-40AA-877C-1158107E9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166687</xdr:colOff>
      <xdr:row>84</xdr:row>
      <xdr:rowOff>128587</xdr:rowOff>
    </xdr:from>
    <xdr:to>
      <xdr:col>17</xdr:col>
      <xdr:colOff>423862</xdr:colOff>
      <xdr:row>94</xdr:row>
      <xdr:rowOff>157162</xdr:rowOff>
    </xdr:to>
    <xdr:graphicFrame macro="">
      <xdr:nvGraphicFramePr>
        <xdr:cNvPr id="21" name="图表 20">
          <a:extLst>
            <a:ext uri="{FF2B5EF4-FFF2-40B4-BE49-F238E27FC236}">
              <a16:creationId xmlns:a16="http://schemas.microsoft.com/office/drawing/2014/main" id="{41077A26-EA15-44F1-8275-CE13A9363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161925</xdr:colOff>
      <xdr:row>96</xdr:row>
      <xdr:rowOff>133349</xdr:rowOff>
    </xdr:from>
    <xdr:to>
      <xdr:col>17</xdr:col>
      <xdr:colOff>419100</xdr:colOff>
      <xdr:row>106</xdr:row>
      <xdr:rowOff>161925</xdr:rowOff>
    </xdr:to>
    <xdr:graphicFrame macro="">
      <xdr:nvGraphicFramePr>
        <xdr:cNvPr id="22" name="图表 21">
          <a:extLst>
            <a:ext uri="{FF2B5EF4-FFF2-40B4-BE49-F238E27FC236}">
              <a16:creationId xmlns:a16="http://schemas.microsoft.com/office/drawing/2014/main" id="{D608E6EA-DFFC-4BD7-A0E5-D5462101E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261938</xdr:colOff>
      <xdr:row>108</xdr:row>
      <xdr:rowOff>128587</xdr:rowOff>
    </xdr:from>
    <xdr:to>
      <xdr:col>24</xdr:col>
      <xdr:colOff>185738</xdr:colOff>
      <xdr:row>118</xdr:row>
      <xdr:rowOff>157162</xdr:rowOff>
    </xdr:to>
    <xdr:graphicFrame macro="">
      <xdr:nvGraphicFramePr>
        <xdr:cNvPr id="23" name="图表 22">
          <a:extLst>
            <a:ext uri="{FF2B5EF4-FFF2-40B4-BE49-F238E27FC236}">
              <a16:creationId xmlns:a16="http://schemas.microsoft.com/office/drawing/2014/main" id="{76796550-ADDE-40CB-9FA7-70C93967A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21</xdr:col>
      <xdr:colOff>128587</xdr:colOff>
      <xdr:row>84</xdr:row>
      <xdr:rowOff>123826</xdr:rowOff>
    </xdr:from>
    <xdr:to>
      <xdr:col>25</xdr:col>
      <xdr:colOff>528637</xdr:colOff>
      <xdr:row>94</xdr:row>
      <xdr:rowOff>152401</xdr:rowOff>
    </xdr:to>
    <xdr:graphicFrame macro="">
      <xdr:nvGraphicFramePr>
        <xdr:cNvPr id="24" name="图表 23">
          <a:extLst>
            <a:ext uri="{FF2B5EF4-FFF2-40B4-BE49-F238E27FC236}">
              <a16:creationId xmlns:a16="http://schemas.microsoft.com/office/drawing/2014/main" id="{11A0F39C-C617-4E14-BE8C-BCA36624D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21</xdr:col>
      <xdr:colOff>114300</xdr:colOff>
      <xdr:row>96</xdr:row>
      <xdr:rowOff>119063</xdr:rowOff>
    </xdr:from>
    <xdr:to>
      <xdr:col>25</xdr:col>
      <xdr:colOff>514350</xdr:colOff>
      <xdr:row>106</xdr:row>
      <xdr:rowOff>147639</xdr:rowOff>
    </xdr:to>
    <xdr:graphicFrame macro="">
      <xdr:nvGraphicFramePr>
        <xdr:cNvPr id="25" name="图表 24">
          <a:extLst>
            <a:ext uri="{FF2B5EF4-FFF2-40B4-BE49-F238E27FC236}">
              <a16:creationId xmlns:a16="http://schemas.microsoft.com/office/drawing/2014/main" id="{3143962D-533B-48A4-A351-A3245EF8D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34</xdr:col>
      <xdr:colOff>180974</xdr:colOff>
      <xdr:row>105</xdr:row>
      <xdr:rowOff>100012</xdr:rowOff>
    </xdr:from>
    <xdr:to>
      <xdr:col>40</xdr:col>
      <xdr:colOff>423863</xdr:colOff>
      <xdr:row>118</xdr:row>
      <xdr:rowOff>161924</xdr:rowOff>
    </xdr:to>
    <xdr:graphicFrame macro="">
      <xdr:nvGraphicFramePr>
        <xdr:cNvPr id="26" name="图表 25">
          <a:extLst>
            <a:ext uri="{FF2B5EF4-FFF2-40B4-BE49-F238E27FC236}">
              <a16:creationId xmlns:a16="http://schemas.microsoft.com/office/drawing/2014/main" id="{7096B404-6123-409B-97A8-FB762F409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104775</xdr:colOff>
      <xdr:row>126</xdr:row>
      <xdr:rowOff>166687</xdr:rowOff>
    </xdr:from>
    <xdr:to>
      <xdr:col>10</xdr:col>
      <xdr:colOff>469107</xdr:colOff>
      <xdr:row>138</xdr:row>
      <xdr:rowOff>166688</xdr:rowOff>
    </xdr:to>
    <xdr:graphicFrame macro="">
      <xdr:nvGraphicFramePr>
        <xdr:cNvPr id="27" name="图表 26">
          <a:extLst>
            <a:ext uri="{FF2B5EF4-FFF2-40B4-BE49-F238E27FC236}">
              <a16:creationId xmlns:a16="http://schemas.microsoft.com/office/drawing/2014/main" id="{D00089A6-5F1B-4F04-864F-B64E6CB6F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26</xdr:col>
      <xdr:colOff>119063</xdr:colOff>
      <xdr:row>119</xdr:row>
      <xdr:rowOff>109539</xdr:rowOff>
    </xdr:from>
    <xdr:to>
      <xdr:col>33</xdr:col>
      <xdr:colOff>423863</xdr:colOff>
      <xdr:row>139</xdr:row>
      <xdr:rowOff>104775</xdr:rowOff>
    </xdr:to>
    <xdr:graphicFrame macro="">
      <xdr:nvGraphicFramePr>
        <xdr:cNvPr id="28" name="图表 27">
          <a:extLst>
            <a:ext uri="{FF2B5EF4-FFF2-40B4-BE49-F238E27FC236}">
              <a16:creationId xmlns:a16="http://schemas.microsoft.com/office/drawing/2014/main" id="{60B8AAB8-A763-43D0-9407-2D269974B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49</xdr:col>
      <xdr:colOff>109538</xdr:colOff>
      <xdr:row>119</xdr:row>
      <xdr:rowOff>95251</xdr:rowOff>
    </xdr:from>
    <xdr:to>
      <xdr:col>56</xdr:col>
      <xdr:colOff>414338</xdr:colOff>
      <xdr:row>139</xdr:row>
      <xdr:rowOff>123825</xdr:rowOff>
    </xdr:to>
    <xdr:graphicFrame macro="">
      <xdr:nvGraphicFramePr>
        <xdr:cNvPr id="29" name="图表 28">
          <a:extLst>
            <a:ext uri="{FF2B5EF4-FFF2-40B4-BE49-F238E27FC236}">
              <a16:creationId xmlns:a16="http://schemas.microsoft.com/office/drawing/2014/main" id="{EC0B7FA7-8DD4-490A-980C-98D88FC4C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47625</xdr:colOff>
      <xdr:row>141</xdr:row>
      <xdr:rowOff>9526</xdr:rowOff>
    </xdr:from>
    <xdr:to>
      <xdr:col>7</xdr:col>
      <xdr:colOff>538162</xdr:colOff>
      <xdr:row>149</xdr:row>
      <xdr:rowOff>142877</xdr:rowOff>
    </xdr:to>
    <xdr:graphicFrame macro="">
      <xdr:nvGraphicFramePr>
        <xdr:cNvPr id="30" name="图表 29">
          <a:extLst>
            <a:ext uri="{FF2B5EF4-FFF2-40B4-BE49-F238E27FC236}">
              <a16:creationId xmlns:a16="http://schemas.microsoft.com/office/drawing/2014/main" id="{2551CF38-A430-4BC6-BD09-9098D4F17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4</xdr:col>
      <xdr:colOff>42862</xdr:colOff>
      <xdr:row>150</xdr:row>
      <xdr:rowOff>23813</xdr:rowOff>
    </xdr:from>
    <xdr:to>
      <xdr:col>7</xdr:col>
      <xdr:colOff>533399</xdr:colOff>
      <xdr:row>158</xdr:row>
      <xdr:rowOff>157164</xdr:rowOff>
    </xdr:to>
    <xdr:graphicFrame macro="">
      <xdr:nvGraphicFramePr>
        <xdr:cNvPr id="31" name="图表 30">
          <a:extLst>
            <a:ext uri="{FF2B5EF4-FFF2-40B4-BE49-F238E27FC236}">
              <a16:creationId xmlns:a16="http://schemas.microsoft.com/office/drawing/2014/main" id="{AAFC5926-ECFB-49E7-943F-960FFFE61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23</xdr:col>
      <xdr:colOff>114301</xdr:colOff>
      <xdr:row>141</xdr:row>
      <xdr:rowOff>42862</xdr:rowOff>
    </xdr:from>
    <xdr:to>
      <xdr:col>27</xdr:col>
      <xdr:colOff>595312</xdr:colOff>
      <xdr:row>158</xdr:row>
      <xdr:rowOff>66674</xdr:rowOff>
    </xdr:to>
    <xdr:graphicFrame macro="">
      <xdr:nvGraphicFramePr>
        <xdr:cNvPr id="32" name="图表 31">
          <a:extLst>
            <a:ext uri="{FF2B5EF4-FFF2-40B4-BE49-F238E27FC236}">
              <a16:creationId xmlns:a16="http://schemas.microsoft.com/office/drawing/2014/main" id="{C0A17E80-074A-4F59-B94A-5B8212F20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10</xdr:col>
      <xdr:colOff>76200</xdr:colOff>
      <xdr:row>151</xdr:row>
      <xdr:rowOff>9525</xdr:rowOff>
    </xdr:from>
    <xdr:to>
      <xdr:col>13</xdr:col>
      <xdr:colOff>376237</xdr:colOff>
      <xdr:row>159</xdr:row>
      <xdr:rowOff>142876</xdr:rowOff>
    </xdr:to>
    <xdr:graphicFrame macro="">
      <xdr:nvGraphicFramePr>
        <xdr:cNvPr id="33" name="图表 32">
          <a:extLst>
            <a:ext uri="{FF2B5EF4-FFF2-40B4-BE49-F238E27FC236}">
              <a16:creationId xmlns:a16="http://schemas.microsoft.com/office/drawing/2014/main" id="{F4F542F9-4AE0-450C-AA3C-7A96AD755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30</xdr:col>
      <xdr:colOff>76200</xdr:colOff>
      <xdr:row>151</xdr:row>
      <xdr:rowOff>9525</xdr:rowOff>
    </xdr:from>
    <xdr:to>
      <xdr:col>33</xdr:col>
      <xdr:colOff>376237</xdr:colOff>
      <xdr:row>159</xdr:row>
      <xdr:rowOff>142876</xdr:rowOff>
    </xdr:to>
    <xdr:graphicFrame macro="">
      <xdr:nvGraphicFramePr>
        <xdr:cNvPr id="34" name="图表 33">
          <a:extLst>
            <a:ext uri="{FF2B5EF4-FFF2-40B4-BE49-F238E27FC236}">
              <a16:creationId xmlns:a16="http://schemas.microsoft.com/office/drawing/2014/main" id="{2324FBB6-C99D-4A15-96C8-3C62AE301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43</xdr:col>
      <xdr:colOff>85725</xdr:colOff>
      <xdr:row>139</xdr:row>
      <xdr:rowOff>171450</xdr:rowOff>
    </xdr:from>
    <xdr:to>
      <xdr:col>47</xdr:col>
      <xdr:colOff>600074</xdr:colOff>
      <xdr:row>157</xdr:row>
      <xdr:rowOff>19050</xdr:rowOff>
    </xdr:to>
    <xdr:graphicFrame macro="">
      <xdr:nvGraphicFramePr>
        <xdr:cNvPr id="35" name="图表 34">
          <a:extLst>
            <a:ext uri="{FF2B5EF4-FFF2-40B4-BE49-F238E27FC236}">
              <a16:creationId xmlns:a16="http://schemas.microsoft.com/office/drawing/2014/main" id="{ED995539-E7A5-4586-9D66-677E32E46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xdr:col>
      <xdr:colOff>80963</xdr:colOff>
      <xdr:row>166</xdr:row>
      <xdr:rowOff>142875</xdr:rowOff>
    </xdr:from>
    <xdr:to>
      <xdr:col>10</xdr:col>
      <xdr:colOff>445295</xdr:colOff>
      <xdr:row>178</xdr:row>
      <xdr:rowOff>142876</xdr:rowOff>
    </xdr:to>
    <xdr:graphicFrame macro="">
      <xdr:nvGraphicFramePr>
        <xdr:cNvPr id="36" name="图表 35">
          <a:extLst>
            <a:ext uri="{FF2B5EF4-FFF2-40B4-BE49-F238E27FC236}">
              <a16:creationId xmlns:a16="http://schemas.microsoft.com/office/drawing/2014/main" id="{B4C07776-EC6D-4918-88DC-261112022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26</xdr:col>
      <xdr:colOff>123825</xdr:colOff>
      <xdr:row>160</xdr:row>
      <xdr:rowOff>90486</xdr:rowOff>
    </xdr:from>
    <xdr:to>
      <xdr:col>31</xdr:col>
      <xdr:colOff>576263</xdr:colOff>
      <xdr:row>179</xdr:row>
      <xdr:rowOff>109538</xdr:rowOff>
    </xdr:to>
    <xdr:graphicFrame macro="">
      <xdr:nvGraphicFramePr>
        <xdr:cNvPr id="37" name="图表 36">
          <a:extLst>
            <a:ext uri="{FF2B5EF4-FFF2-40B4-BE49-F238E27FC236}">
              <a16:creationId xmlns:a16="http://schemas.microsoft.com/office/drawing/2014/main" id="{48CD49DF-BDD6-4A60-8E93-427A2B4BA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47</xdr:col>
      <xdr:colOff>109538</xdr:colOff>
      <xdr:row>160</xdr:row>
      <xdr:rowOff>161925</xdr:rowOff>
    </xdr:from>
    <xdr:to>
      <xdr:col>53</xdr:col>
      <xdr:colOff>471488</xdr:colOff>
      <xdr:row>179</xdr:row>
      <xdr:rowOff>47626</xdr:rowOff>
    </xdr:to>
    <xdr:graphicFrame macro="">
      <xdr:nvGraphicFramePr>
        <xdr:cNvPr id="38" name="图表 37">
          <a:extLst>
            <a:ext uri="{FF2B5EF4-FFF2-40B4-BE49-F238E27FC236}">
              <a16:creationId xmlns:a16="http://schemas.microsoft.com/office/drawing/2014/main" id="{5646B64A-7436-4C6C-827A-F18A82157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4</xdr:col>
      <xdr:colOff>90487</xdr:colOff>
      <xdr:row>186</xdr:row>
      <xdr:rowOff>138112</xdr:rowOff>
    </xdr:from>
    <xdr:to>
      <xdr:col>10</xdr:col>
      <xdr:colOff>454819</xdr:colOff>
      <xdr:row>198</xdr:row>
      <xdr:rowOff>138113</xdr:rowOff>
    </xdr:to>
    <xdr:graphicFrame macro="">
      <xdr:nvGraphicFramePr>
        <xdr:cNvPr id="39" name="图表 38">
          <a:extLst>
            <a:ext uri="{FF2B5EF4-FFF2-40B4-BE49-F238E27FC236}">
              <a16:creationId xmlns:a16="http://schemas.microsoft.com/office/drawing/2014/main" id="{F3062789-F126-4A3E-BF68-2AA7F1FA7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26</xdr:col>
      <xdr:colOff>119063</xdr:colOff>
      <xdr:row>180</xdr:row>
      <xdr:rowOff>138113</xdr:rowOff>
    </xdr:from>
    <xdr:to>
      <xdr:col>31</xdr:col>
      <xdr:colOff>571501</xdr:colOff>
      <xdr:row>199</xdr:row>
      <xdr:rowOff>157165</xdr:rowOff>
    </xdr:to>
    <xdr:graphicFrame macro="">
      <xdr:nvGraphicFramePr>
        <xdr:cNvPr id="40" name="图表 39">
          <a:extLst>
            <a:ext uri="{FF2B5EF4-FFF2-40B4-BE49-F238E27FC236}">
              <a16:creationId xmlns:a16="http://schemas.microsoft.com/office/drawing/2014/main" id="{8CBA3B3E-F1AF-46DC-9A38-8B5C032D9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47</xdr:col>
      <xdr:colOff>114300</xdr:colOff>
      <xdr:row>181</xdr:row>
      <xdr:rowOff>71438</xdr:rowOff>
    </xdr:from>
    <xdr:to>
      <xdr:col>53</xdr:col>
      <xdr:colOff>476250</xdr:colOff>
      <xdr:row>199</xdr:row>
      <xdr:rowOff>133351</xdr:rowOff>
    </xdr:to>
    <xdr:graphicFrame macro="">
      <xdr:nvGraphicFramePr>
        <xdr:cNvPr id="41" name="图表 40">
          <a:extLst>
            <a:ext uri="{FF2B5EF4-FFF2-40B4-BE49-F238E27FC236}">
              <a16:creationId xmlns:a16="http://schemas.microsoft.com/office/drawing/2014/main" id="{0EE60354-357E-48DC-B9AE-C409D44B8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4</xdr:col>
      <xdr:colOff>66675</xdr:colOff>
      <xdr:row>206</xdr:row>
      <xdr:rowOff>133349</xdr:rowOff>
    </xdr:from>
    <xdr:to>
      <xdr:col>10</xdr:col>
      <xdr:colOff>431007</xdr:colOff>
      <xdr:row>218</xdr:row>
      <xdr:rowOff>133350</xdr:rowOff>
    </xdr:to>
    <xdr:graphicFrame macro="">
      <xdr:nvGraphicFramePr>
        <xdr:cNvPr id="42" name="图表 41">
          <a:extLst>
            <a:ext uri="{FF2B5EF4-FFF2-40B4-BE49-F238E27FC236}">
              <a16:creationId xmlns:a16="http://schemas.microsoft.com/office/drawing/2014/main" id="{B8A1D499-D7EC-487C-A5BD-63A04DE9F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26</xdr:col>
      <xdr:colOff>109537</xdr:colOff>
      <xdr:row>200</xdr:row>
      <xdr:rowOff>114299</xdr:rowOff>
    </xdr:from>
    <xdr:to>
      <xdr:col>31</xdr:col>
      <xdr:colOff>561975</xdr:colOff>
      <xdr:row>219</xdr:row>
      <xdr:rowOff>133351</xdr:rowOff>
    </xdr:to>
    <xdr:graphicFrame macro="">
      <xdr:nvGraphicFramePr>
        <xdr:cNvPr id="43" name="图表 42">
          <a:extLst>
            <a:ext uri="{FF2B5EF4-FFF2-40B4-BE49-F238E27FC236}">
              <a16:creationId xmlns:a16="http://schemas.microsoft.com/office/drawing/2014/main" id="{C7AF732B-8242-4D16-BE99-9DF0DEDCF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47</xdr:col>
      <xdr:colOff>114300</xdr:colOff>
      <xdr:row>201</xdr:row>
      <xdr:rowOff>14288</xdr:rowOff>
    </xdr:from>
    <xdr:to>
      <xdr:col>53</xdr:col>
      <xdr:colOff>476250</xdr:colOff>
      <xdr:row>219</xdr:row>
      <xdr:rowOff>76201</xdr:rowOff>
    </xdr:to>
    <xdr:graphicFrame macro="">
      <xdr:nvGraphicFramePr>
        <xdr:cNvPr id="44" name="图表 43">
          <a:extLst>
            <a:ext uri="{FF2B5EF4-FFF2-40B4-BE49-F238E27FC236}">
              <a16:creationId xmlns:a16="http://schemas.microsoft.com/office/drawing/2014/main" id="{9B7E77EC-267A-409A-9441-B96581EF2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4</xdr:col>
      <xdr:colOff>85725</xdr:colOff>
      <xdr:row>226</xdr:row>
      <xdr:rowOff>142875</xdr:rowOff>
    </xdr:from>
    <xdr:to>
      <xdr:col>10</xdr:col>
      <xdr:colOff>450057</xdr:colOff>
      <xdr:row>238</xdr:row>
      <xdr:rowOff>142876</xdr:rowOff>
    </xdr:to>
    <xdr:graphicFrame macro="">
      <xdr:nvGraphicFramePr>
        <xdr:cNvPr id="45" name="图表 44">
          <a:extLst>
            <a:ext uri="{FF2B5EF4-FFF2-40B4-BE49-F238E27FC236}">
              <a16:creationId xmlns:a16="http://schemas.microsoft.com/office/drawing/2014/main" id="{FC3DF151-DBAC-497A-B988-339669F28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4</xdr:col>
      <xdr:colOff>71438</xdr:colOff>
      <xdr:row>245</xdr:row>
      <xdr:rowOff>95250</xdr:rowOff>
    </xdr:from>
    <xdr:to>
      <xdr:col>10</xdr:col>
      <xdr:colOff>435770</xdr:colOff>
      <xdr:row>257</xdr:row>
      <xdr:rowOff>95251</xdr:rowOff>
    </xdr:to>
    <xdr:graphicFrame macro="">
      <xdr:nvGraphicFramePr>
        <xdr:cNvPr id="46" name="图表 45">
          <a:extLst>
            <a:ext uri="{FF2B5EF4-FFF2-40B4-BE49-F238E27FC236}">
              <a16:creationId xmlns:a16="http://schemas.microsoft.com/office/drawing/2014/main" id="{E59BC1D8-67B5-4FC0-9AF8-9FCE8031A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26</xdr:col>
      <xdr:colOff>80963</xdr:colOff>
      <xdr:row>220</xdr:row>
      <xdr:rowOff>95249</xdr:rowOff>
    </xdr:from>
    <xdr:to>
      <xdr:col>31</xdr:col>
      <xdr:colOff>533401</xdr:colOff>
      <xdr:row>239</xdr:row>
      <xdr:rowOff>114301</xdr:rowOff>
    </xdr:to>
    <xdr:graphicFrame macro="">
      <xdr:nvGraphicFramePr>
        <xdr:cNvPr id="47" name="图表 46">
          <a:extLst>
            <a:ext uri="{FF2B5EF4-FFF2-40B4-BE49-F238E27FC236}">
              <a16:creationId xmlns:a16="http://schemas.microsoft.com/office/drawing/2014/main" id="{A15DAF0D-B631-480C-933A-28338AA4F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26</xdr:col>
      <xdr:colOff>71437</xdr:colOff>
      <xdr:row>240</xdr:row>
      <xdr:rowOff>61914</xdr:rowOff>
    </xdr:from>
    <xdr:to>
      <xdr:col>31</xdr:col>
      <xdr:colOff>523875</xdr:colOff>
      <xdr:row>258</xdr:row>
      <xdr:rowOff>38101</xdr:rowOff>
    </xdr:to>
    <xdr:graphicFrame macro="">
      <xdr:nvGraphicFramePr>
        <xdr:cNvPr id="48" name="图表 47">
          <a:extLst>
            <a:ext uri="{FF2B5EF4-FFF2-40B4-BE49-F238E27FC236}">
              <a16:creationId xmlns:a16="http://schemas.microsoft.com/office/drawing/2014/main" id="{DA52DAA3-B292-4D31-9696-35C8DE0F7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47</xdr:col>
      <xdr:colOff>95250</xdr:colOff>
      <xdr:row>220</xdr:row>
      <xdr:rowOff>52916</xdr:rowOff>
    </xdr:from>
    <xdr:to>
      <xdr:col>53</xdr:col>
      <xdr:colOff>457200</xdr:colOff>
      <xdr:row>238</xdr:row>
      <xdr:rowOff>114829</xdr:rowOff>
    </xdr:to>
    <xdr:graphicFrame macro="">
      <xdr:nvGraphicFramePr>
        <xdr:cNvPr id="49" name="图表 48">
          <a:extLst>
            <a:ext uri="{FF2B5EF4-FFF2-40B4-BE49-F238E27FC236}">
              <a16:creationId xmlns:a16="http://schemas.microsoft.com/office/drawing/2014/main" id="{803190DD-B7F4-4C8F-9AC7-8301558F6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47</xdr:col>
      <xdr:colOff>105833</xdr:colOff>
      <xdr:row>240</xdr:row>
      <xdr:rowOff>42333</xdr:rowOff>
    </xdr:from>
    <xdr:to>
      <xdr:col>53</xdr:col>
      <xdr:colOff>467783</xdr:colOff>
      <xdr:row>258</xdr:row>
      <xdr:rowOff>104246</xdr:rowOff>
    </xdr:to>
    <xdr:graphicFrame macro="">
      <xdr:nvGraphicFramePr>
        <xdr:cNvPr id="50" name="图表 49">
          <a:extLst>
            <a:ext uri="{FF2B5EF4-FFF2-40B4-BE49-F238E27FC236}">
              <a16:creationId xmlns:a16="http://schemas.microsoft.com/office/drawing/2014/main" id="{83BF447D-E071-4893-9362-3C5BD3479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7878C-984A-40AD-9151-0839AAE5B055}">
  <dimension ref="A1:N61"/>
  <sheetViews>
    <sheetView tabSelected="1" workbookViewId="0">
      <selection activeCell="A6" sqref="A6"/>
    </sheetView>
  </sheetViews>
  <sheetFormatPr defaultRowHeight="13.8" x14ac:dyDescent="0.25"/>
  <cols>
    <col min="1" max="1" width="68.5546875" customWidth="1"/>
    <col min="2" max="2" width="25.5546875" customWidth="1"/>
    <col min="4" max="4" width="57.21875" customWidth="1"/>
    <col min="5" max="5" width="26.44140625" customWidth="1"/>
    <col min="7" max="7" width="15" customWidth="1"/>
  </cols>
  <sheetData>
    <row r="1" spans="1:14" ht="13.8" customHeight="1" x14ac:dyDescent="0.25">
      <c r="A1" s="2" t="s">
        <v>15</v>
      </c>
      <c r="B1" s="2" t="s">
        <v>0</v>
      </c>
      <c r="D1" s="2" t="s">
        <v>20</v>
      </c>
      <c r="E1" s="2" t="s">
        <v>0</v>
      </c>
      <c r="G1" s="18" t="s">
        <v>35</v>
      </c>
      <c r="H1" s="18"/>
      <c r="I1" s="18"/>
      <c r="J1" s="18"/>
      <c r="K1" s="18"/>
      <c r="L1" s="18"/>
      <c r="M1" s="18"/>
      <c r="N1" s="18"/>
    </row>
    <row r="2" spans="1:14" x14ac:dyDescent="0.25">
      <c r="A2" t="s">
        <v>1</v>
      </c>
      <c r="B2" t="s">
        <v>12</v>
      </c>
      <c r="D2" t="s">
        <v>2</v>
      </c>
      <c r="E2" t="s">
        <v>3</v>
      </c>
      <c r="G2" s="18"/>
      <c r="H2" s="18"/>
      <c r="I2" s="18"/>
      <c r="J2" s="18"/>
      <c r="K2" s="18"/>
      <c r="L2" s="18"/>
      <c r="M2" s="18"/>
      <c r="N2" s="18"/>
    </row>
    <row r="3" spans="1:14" x14ac:dyDescent="0.25">
      <c r="D3" t="s">
        <v>6</v>
      </c>
      <c r="E3" t="s">
        <v>4</v>
      </c>
      <c r="G3" s="5"/>
      <c r="H3" s="5"/>
      <c r="I3" s="5"/>
      <c r="J3" s="5"/>
      <c r="K3" s="5"/>
      <c r="L3" s="5"/>
      <c r="M3" s="5"/>
      <c r="N3" s="5"/>
    </row>
    <row r="4" spans="1:14" x14ac:dyDescent="0.25">
      <c r="D4" t="s">
        <v>7</v>
      </c>
      <c r="E4" t="s">
        <v>5</v>
      </c>
      <c r="G4" s="19" t="s">
        <v>145</v>
      </c>
      <c r="H4" s="17" t="s">
        <v>36</v>
      </c>
      <c r="I4" s="17"/>
      <c r="J4" s="17"/>
      <c r="K4" s="17"/>
      <c r="L4" s="17"/>
      <c r="M4" s="17"/>
      <c r="N4" s="17"/>
    </row>
    <row r="5" spans="1:14" ht="13.8" customHeight="1" x14ac:dyDescent="0.25">
      <c r="A5" t="s">
        <v>11</v>
      </c>
      <c r="B5" t="s">
        <v>13</v>
      </c>
      <c r="D5" t="s">
        <v>30</v>
      </c>
      <c r="E5" t="s">
        <v>18</v>
      </c>
      <c r="G5" s="19"/>
      <c r="H5" s="17"/>
      <c r="I5" s="17"/>
      <c r="J5" s="17"/>
      <c r="K5" s="17"/>
      <c r="L5" s="17"/>
      <c r="M5" s="17"/>
      <c r="N5" s="17"/>
    </row>
    <row r="6" spans="1:14" x14ac:dyDescent="0.25">
      <c r="A6" t="s">
        <v>21</v>
      </c>
      <c r="B6" t="s">
        <v>14</v>
      </c>
      <c r="D6" t="s">
        <v>31</v>
      </c>
      <c r="E6" t="s">
        <v>32</v>
      </c>
      <c r="G6" s="19"/>
      <c r="H6" s="17"/>
      <c r="I6" s="17"/>
      <c r="J6" s="17"/>
      <c r="K6" s="17"/>
      <c r="L6" s="17"/>
      <c r="M6" s="17"/>
      <c r="N6" s="17"/>
    </row>
    <row r="7" spans="1:14" ht="13.8" customHeight="1" x14ac:dyDescent="0.25">
      <c r="A7" t="s">
        <v>23</v>
      </c>
      <c r="B7" t="s">
        <v>22</v>
      </c>
      <c r="D7" t="s">
        <v>33</v>
      </c>
      <c r="E7" t="s">
        <v>22</v>
      </c>
      <c r="G7" s="19" t="s">
        <v>144</v>
      </c>
      <c r="H7" s="17" t="s">
        <v>43</v>
      </c>
      <c r="I7" s="17"/>
      <c r="J7" s="17"/>
      <c r="K7" s="17"/>
      <c r="L7" s="17"/>
      <c r="M7" s="17"/>
      <c r="N7" s="17"/>
    </row>
    <row r="8" spans="1:14" x14ac:dyDescent="0.25">
      <c r="A8" t="s">
        <v>24</v>
      </c>
      <c r="B8" t="s">
        <v>5</v>
      </c>
      <c r="D8" t="s">
        <v>110</v>
      </c>
      <c r="E8" t="s">
        <v>111</v>
      </c>
      <c r="G8" s="19"/>
      <c r="H8" s="17"/>
      <c r="I8" s="17"/>
      <c r="J8" s="17"/>
      <c r="K8" s="17"/>
      <c r="L8" s="17"/>
      <c r="M8" s="17"/>
      <c r="N8" s="17"/>
    </row>
    <row r="9" spans="1:14" ht="13.8" customHeight="1" x14ac:dyDescent="0.25">
      <c r="A9" t="s">
        <v>25</v>
      </c>
      <c r="B9" t="s">
        <v>26</v>
      </c>
      <c r="D9" t="s">
        <v>112</v>
      </c>
      <c r="E9" t="s">
        <v>113</v>
      </c>
      <c r="G9" s="19"/>
      <c r="H9" s="17" t="s">
        <v>44</v>
      </c>
      <c r="I9" s="17"/>
      <c r="J9" s="17"/>
      <c r="K9" s="17"/>
      <c r="L9" s="17"/>
      <c r="M9" s="17"/>
      <c r="N9" s="17"/>
    </row>
    <row r="10" spans="1:14" x14ac:dyDescent="0.25">
      <c r="A10" t="s">
        <v>114</v>
      </c>
      <c r="B10" t="s">
        <v>115</v>
      </c>
      <c r="D10" t="s">
        <v>152</v>
      </c>
      <c r="E10" t="s">
        <v>123</v>
      </c>
      <c r="G10" s="19"/>
      <c r="H10" s="17"/>
      <c r="I10" s="17"/>
      <c r="J10" s="17"/>
      <c r="K10" s="17"/>
      <c r="L10" s="17"/>
      <c r="M10" s="17"/>
      <c r="N10" s="17"/>
    </row>
    <row r="11" spans="1:14" ht="13.8" customHeight="1" x14ac:dyDescent="0.25">
      <c r="D11" t="s">
        <v>124</v>
      </c>
      <c r="E11" t="s">
        <v>125</v>
      </c>
      <c r="G11" s="19" t="s">
        <v>143</v>
      </c>
      <c r="H11" s="17" t="s">
        <v>58</v>
      </c>
      <c r="I11" s="17"/>
      <c r="J11" s="17"/>
      <c r="K11" s="17"/>
      <c r="L11" s="17"/>
      <c r="M11" s="17"/>
      <c r="N11" s="17"/>
    </row>
    <row r="12" spans="1:14" x14ac:dyDescent="0.25">
      <c r="D12" t="s">
        <v>126</v>
      </c>
      <c r="E12" t="s">
        <v>127</v>
      </c>
      <c r="G12" s="19"/>
      <c r="H12" s="17"/>
      <c r="I12" s="17"/>
      <c r="J12" s="17"/>
      <c r="K12" s="17"/>
      <c r="L12" s="17"/>
      <c r="M12" s="17"/>
      <c r="N12" s="17"/>
    </row>
    <row r="13" spans="1:14" ht="13.8" customHeight="1" x14ac:dyDescent="0.25">
      <c r="D13" t="s">
        <v>153</v>
      </c>
      <c r="E13" t="s">
        <v>154</v>
      </c>
      <c r="G13" s="19"/>
      <c r="H13" s="17"/>
      <c r="I13" s="17"/>
      <c r="J13" s="17"/>
      <c r="K13" s="17"/>
      <c r="L13" s="17"/>
      <c r="M13" s="17"/>
      <c r="N13" s="17"/>
    </row>
    <row r="14" spans="1:14" x14ac:dyDescent="0.25">
      <c r="D14" t="s">
        <v>155</v>
      </c>
      <c r="E14" t="s">
        <v>156</v>
      </c>
      <c r="G14" s="19" t="s">
        <v>142</v>
      </c>
      <c r="H14" s="17" t="s">
        <v>75</v>
      </c>
      <c r="I14" s="17"/>
      <c r="J14" s="17"/>
      <c r="K14" s="17"/>
      <c r="L14" s="17"/>
      <c r="M14" s="17"/>
      <c r="N14" s="17"/>
    </row>
    <row r="15" spans="1:14" ht="13.8" customHeight="1" x14ac:dyDescent="0.25">
      <c r="D15" t="s">
        <v>157</v>
      </c>
      <c r="E15" t="s">
        <v>158</v>
      </c>
      <c r="G15" s="19"/>
      <c r="H15" s="17"/>
      <c r="I15" s="17"/>
      <c r="J15" s="17"/>
      <c r="K15" s="17"/>
      <c r="L15" s="17"/>
      <c r="M15" s="17"/>
      <c r="N15" s="17"/>
    </row>
    <row r="16" spans="1:14" x14ac:dyDescent="0.25">
      <c r="D16" t="s">
        <v>159</v>
      </c>
      <c r="E16" t="s">
        <v>160</v>
      </c>
      <c r="G16" s="19"/>
      <c r="H16" s="17"/>
      <c r="I16" s="17"/>
      <c r="J16" s="17"/>
      <c r="K16" s="17"/>
      <c r="L16" s="17"/>
      <c r="M16" s="17"/>
      <c r="N16" s="17"/>
    </row>
    <row r="17" spans="4:14" ht="13.8" customHeight="1" x14ac:dyDescent="0.25">
      <c r="D17" t="s">
        <v>161</v>
      </c>
      <c r="E17" t="s">
        <v>162</v>
      </c>
      <c r="G17" s="17" t="s">
        <v>141</v>
      </c>
      <c r="H17" s="17" t="s">
        <v>78</v>
      </c>
      <c r="I17" s="17"/>
      <c r="J17" s="17"/>
      <c r="K17" s="17"/>
      <c r="L17" s="17"/>
      <c r="M17" s="17"/>
      <c r="N17" s="17"/>
    </row>
    <row r="18" spans="4:14" ht="27" customHeight="1" x14ac:dyDescent="0.25">
      <c r="D18" t="s">
        <v>193</v>
      </c>
      <c r="E18" t="s">
        <v>188</v>
      </c>
      <c r="G18" s="17"/>
      <c r="H18" s="17"/>
      <c r="I18" s="17"/>
      <c r="J18" s="17"/>
      <c r="K18" s="17"/>
      <c r="L18" s="17"/>
      <c r="M18" s="17"/>
      <c r="N18" s="17"/>
    </row>
    <row r="19" spans="4:14" ht="13.8" customHeight="1" x14ac:dyDescent="0.25">
      <c r="D19" t="s">
        <v>195</v>
      </c>
      <c r="E19" t="s">
        <v>194</v>
      </c>
      <c r="G19" s="17" t="s">
        <v>140</v>
      </c>
      <c r="H19" s="20" t="s">
        <v>78</v>
      </c>
      <c r="I19" s="20"/>
      <c r="J19" s="20"/>
      <c r="K19" s="20"/>
      <c r="L19" s="20"/>
      <c r="M19" s="20"/>
      <c r="N19" s="20"/>
    </row>
    <row r="20" spans="4:14" x14ac:dyDescent="0.25">
      <c r="D20" t="s">
        <v>198</v>
      </c>
      <c r="E20" t="s">
        <v>199</v>
      </c>
      <c r="G20" s="17"/>
      <c r="H20" s="20"/>
      <c r="I20" s="20"/>
      <c r="J20" s="20"/>
      <c r="K20" s="20"/>
      <c r="L20" s="20"/>
      <c r="M20" s="20"/>
      <c r="N20" s="20"/>
    </row>
    <row r="21" spans="4:14" ht="13.8" customHeight="1" x14ac:dyDescent="0.25">
      <c r="D21" t="s">
        <v>202</v>
      </c>
      <c r="E21" t="s">
        <v>196</v>
      </c>
      <c r="G21" s="17"/>
      <c r="H21" s="20"/>
      <c r="I21" s="20"/>
      <c r="J21" s="20"/>
      <c r="K21" s="20"/>
      <c r="L21" s="20"/>
      <c r="M21" s="20"/>
      <c r="N21" s="20"/>
    </row>
    <row r="22" spans="4:14" ht="13.8" customHeight="1" x14ac:dyDescent="0.25">
      <c r="D22" t="s">
        <v>203</v>
      </c>
      <c r="E22" t="s">
        <v>200</v>
      </c>
      <c r="G22" s="19" t="s">
        <v>139</v>
      </c>
      <c r="H22" s="17" t="s">
        <v>76</v>
      </c>
      <c r="I22" s="17"/>
      <c r="J22" s="17"/>
      <c r="K22" s="17"/>
      <c r="L22" s="17"/>
      <c r="M22" s="17"/>
      <c r="N22" s="17"/>
    </row>
    <row r="23" spans="4:14" x14ac:dyDescent="0.25">
      <c r="G23" s="19"/>
      <c r="H23" s="17"/>
      <c r="I23" s="17"/>
      <c r="J23" s="17"/>
      <c r="K23" s="17"/>
      <c r="L23" s="17"/>
      <c r="M23" s="17"/>
      <c r="N23" s="17"/>
    </row>
    <row r="24" spans="4:14" ht="13.8" customHeight="1" x14ac:dyDescent="0.25">
      <c r="G24" s="19"/>
      <c r="H24" s="17"/>
      <c r="I24" s="17"/>
      <c r="J24" s="17"/>
      <c r="K24" s="17"/>
      <c r="L24" s="17"/>
      <c r="M24" s="17"/>
      <c r="N24" s="17"/>
    </row>
    <row r="25" spans="4:14" ht="15" customHeight="1" x14ac:dyDescent="0.25">
      <c r="G25" s="19"/>
      <c r="H25" s="17" t="s">
        <v>77</v>
      </c>
      <c r="I25" s="17"/>
      <c r="J25" s="17"/>
      <c r="K25" s="17"/>
      <c r="L25" s="17"/>
      <c r="M25" s="17"/>
      <c r="N25" s="17"/>
    </row>
    <row r="26" spans="4:14" x14ac:dyDescent="0.25">
      <c r="G26" s="19"/>
      <c r="H26" s="17"/>
      <c r="I26" s="17"/>
      <c r="J26" s="17"/>
      <c r="K26" s="17"/>
      <c r="L26" s="17"/>
      <c r="M26" s="17"/>
      <c r="N26" s="17"/>
    </row>
    <row r="27" spans="4:14" ht="13.8" customHeight="1" x14ac:dyDescent="0.25">
      <c r="G27" s="19" t="s">
        <v>138</v>
      </c>
      <c r="H27" s="17" t="s">
        <v>76</v>
      </c>
      <c r="I27" s="17"/>
      <c r="J27" s="17"/>
      <c r="K27" s="17"/>
      <c r="L27" s="17"/>
      <c r="M27" s="17"/>
      <c r="N27" s="17"/>
    </row>
    <row r="28" spans="4:14" x14ac:dyDescent="0.25">
      <c r="D28" s="10"/>
      <c r="E28" s="10"/>
      <c r="G28" s="19"/>
      <c r="H28" s="17"/>
      <c r="I28" s="17"/>
      <c r="J28" s="17"/>
      <c r="K28" s="17"/>
      <c r="L28" s="17"/>
      <c r="M28" s="17"/>
      <c r="N28" s="17"/>
    </row>
    <row r="29" spans="4:14" x14ac:dyDescent="0.25">
      <c r="D29" s="17" t="s">
        <v>128</v>
      </c>
      <c r="E29" s="17"/>
      <c r="G29" s="19"/>
      <c r="H29" s="17"/>
      <c r="I29" s="17"/>
      <c r="J29" s="17"/>
      <c r="K29" s="17"/>
      <c r="L29" s="17"/>
      <c r="M29" s="17"/>
      <c r="N29" s="17"/>
    </row>
    <row r="30" spans="4:14" ht="13.8" customHeight="1" x14ac:dyDescent="0.25">
      <c r="D30" s="17"/>
      <c r="E30" s="17"/>
      <c r="G30" s="19"/>
      <c r="H30" s="17" t="s">
        <v>77</v>
      </c>
      <c r="I30" s="17"/>
      <c r="J30" s="17"/>
      <c r="K30" s="17"/>
      <c r="L30" s="17"/>
      <c r="M30" s="17"/>
      <c r="N30" s="17"/>
    </row>
    <row r="31" spans="4:14" x14ac:dyDescent="0.25">
      <c r="D31" s="17"/>
      <c r="E31" s="17"/>
      <c r="G31" s="19"/>
      <c r="H31" s="17"/>
      <c r="I31" s="17"/>
      <c r="J31" s="17"/>
      <c r="K31" s="17"/>
      <c r="L31" s="17"/>
      <c r="M31" s="17"/>
      <c r="N31" s="17"/>
    </row>
    <row r="32" spans="4:14" x14ac:dyDescent="0.25">
      <c r="D32" s="17"/>
      <c r="E32" s="17"/>
      <c r="G32" s="19"/>
      <c r="H32" s="17"/>
      <c r="I32" s="17"/>
      <c r="J32" s="17"/>
      <c r="K32" s="17"/>
      <c r="L32" s="17"/>
      <c r="M32" s="17"/>
      <c r="N32" s="17"/>
    </row>
    <row r="33" spans="4:14" ht="13.8" customHeight="1" x14ac:dyDescent="0.25">
      <c r="D33" s="17"/>
      <c r="E33" s="17"/>
      <c r="G33" s="17" t="s">
        <v>137</v>
      </c>
      <c r="H33" s="17" t="s">
        <v>89</v>
      </c>
      <c r="I33" s="17"/>
      <c r="J33" s="17"/>
      <c r="K33" s="17"/>
      <c r="L33" s="17"/>
      <c r="M33" s="17"/>
      <c r="N33" s="17"/>
    </row>
    <row r="34" spans="4:14" x14ac:dyDescent="0.25">
      <c r="D34" s="17"/>
      <c r="E34" s="17"/>
      <c r="G34" s="17"/>
      <c r="H34" s="17"/>
      <c r="I34" s="17"/>
      <c r="J34" s="17"/>
      <c r="K34" s="17"/>
      <c r="L34" s="17"/>
      <c r="M34" s="17"/>
      <c r="N34" s="17"/>
    </row>
    <row r="35" spans="4:14" ht="13.8" customHeight="1" x14ac:dyDescent="0.25">
      <c r="G35" s="17"/>
      <c r="H35" s="17" t="s">
        <v>90</v>
      </c>
      <c r="I35" s="17"/>
      <c r="J35" s="17"/>
      <c r="K35" s="17"/>
      <c r="L35" s="17"/>
      <c r="M35" s="17"/>
      <c r="N35" s="17"/>
    </row>
    <row r="36" spans="4:14" x14ac:dyDescent="0.25">
      <c r="G36" s="17"/>
      <c r="H36" s="17"/>
      <c r="I36" s="17"/>
      <c r="J36" s="17"/>
      <c r="K36" s="17"/>
      <c r="L36" s="17"/>
      <c r="M36" s="17"/>
      <c r="N36" s="17"/>
    </row>
    <row r="37" spans="4:14" ht="13.8" customHeight="1" x14ac:dyDescent="0.25">
      <c r="G37" s="17" t="s">
        <v>136</v>
      </c>
      <c r="H37" s="17" t="s">
        <v>89</v>
      </c>
      <c r="I37" s="17"/>
      <c r="J37" s="17"/>
      <c r="K37" s="17"/>
      <c r="L37" s="17"/>
      <c r="M37" s="17"/>
      <c r="N37" s="17"/>
    </row>
    <row r="38" spans="4:14" x14ac:dyDescent="0.25">
      <c r="G38" s="17"/>
      <c r="H38" s="17"/>
      <c r="I38" s="17"/>
      <c r="J38" s="17"/>
      <c r="K38" s="17"/>
      <c r="L38" s="17"/>
      <c r="M38" s="17"/>
      <c r="N38" s="17"/>
    </row>
    <row r="39" spans="4:14" ht="13.8" customHeight="1" x14ac:dyDescent="0.25">
      <c r="G39" s="17"/>
      <c r="H39" s="17" t="s">
        <v>91</v>
      </c>
      <c r="I39" s="17"/>
      <c r="J39" s="17"/>
      <c r="K39" s="17"/>
      <c r="L39" s="17"/>
      <c r="M39" s="17"/>
      <c r="N39" s="17"/>
    </row>
    <row r="40" spans="4:14" x14ac:dyDescent="0.25">
      <c r="G40" s="17"/>
      <c r="H40" s="17"/>
      <c r="I40" s="17"/>
      <c r="J40" s="17"/>
      <c r="K40" s="17"/>
      <c r="L40" s="17"/>
      <c r="M40" s="17"/>
      <c r="N40" s="17"/>
    </row>
    <row r="41" spans="4:14" ht="13.8" customHeight="1" x14ac:dyDescent="0.25">
      <c r="G41" s="17" t="s">
        <v>134</v>
      </c>
      <c r="H41" s="17" t="s">
        <v>89</v>
      </c>
      <c r="I41" s="17"/>
      <c r="J41" s="17"/>
      <c r="K41" s="17"/>
      <c r="L41" s="17"/>
      <c r="M41" s="17"/>
      <c r="N41" s="17"/>
    </row>
    <row r="42" spans="4:14" x14ac:dyDescent="0.25">
      <c r="G42" s="17"/>
      <c r="H42" s="17"/>
      <c r="I42" s="17"/>
      <c r="J42" s="17"/>
      <c r="K42" s="17"/>
      <c r="L42" s="17"/>
      <c r="M42" s="17"/>
      <c r="N42" s="17"/>
    </row>
    <row r="43" spans="4:14" ht="13.8" customHeight="1" x14ac:dyDescent="0.25">
      <c r="G43" s="17"/>
      <c r="H43" s="17" t="s">
        <v>91</v>
      </c>
      <c r="I43" s="17"/>
      <c r="J43" s="17"/>
      <c r="K43" s="17"/>
      <c r="L43" s="17"/>
      <c r="M43" s="17"/>
      <c r="N43" s="17"/>
    </row>
    <row r="44" spans="4:14" x14ac:dyDescent="0.25">
      <c r="G44" s="17"/>
      <c r="H44" s="17"/>
      <c r="I44" s="17"/>
      <c r="J44" s="17"/>
      <c r="K44" s="17"/>
      <c r="L44" s="17"/>
      <c r="M44" s="17"/>
      <c r="N44" s="17"/>
    </row>
    <row r="45" spans="4:14" ht="13.8" customHeight="1" x14ac:dyDescent="0.25">
      <c r="G45" s="19" t="s">
        <v>133</v>
      </c>
      <c r="H45" s="17" t="s">
        <v>135</v>
      </c>
      <c r="I45" s="17"/>
      <c r="J45" s="17"/>
      <c r="K45" s="17"/>
      <c r="L45" s="17"/>
      <c r="M45" s="17"/>
      <c r="N45" s="17"/>
    </row>
    <row r="46" spans="4:14" x14ac:dyDescent="0.25">
      <c r="G46" s="19"/>
      <c r="H46" s="17"/>
      <c r="I46" s="17"/>
      <c r="J46" s="17"/>
      <c r="K46" s="17"/>
      <c r="L46" s="17"/>
      <c r="M46" s="17"/>
      <c r="N46" s="17"/>
    </row>
    <row r="47" spans="4:14" x14ac:dyDescent="0.25">
      <c r="G47" s="19"/>
      <c r="H47" s="17"/>
      <c r="I47" s="17"/>
      <c r="J47" s="17"/>
      <c r="K47" s="17"/>
      <c r="L47" s="17"/>
      <c r="M47" s="17"/>
      <c r="N47" s="17"/>
    </row>
    <row r="48" spans="4:14" x14ac:dyDescent="0.25">
      <c r="G48" s="19"/>
      <c r="H48" s="17"/>
      <c r="I48" s="17"/>
      <c r="J48" s="17"/>
      <c r="K48" s="17"/>
      <c r="L48" s="17"/>
      <c r="M48" s="17"/>
      <c r="N48" s="17"/>
    </row>
    <row r="49" spans="7:14" ht="13.8" customHeight="1" x14ac:dyDescent="0.25">
      <c r="G49" s="19"/>
      <c r="H49" s="17" t="s">
        <v>92</v>
      </c>
      <c r="I49" s="17"/>
      <c r="J49" s="17"/>
      <c r="K49" s="17"/>
      <c r="L49" s="17"/>
      <c r="M49" s="17"/>
      <c r="N49" s="17"/>
    </row>
    <row r="50" spans="7:14" x14ac:dyDescent="0.25">
      <c r="G50" s="19"/>
      <c r="H50" s="17"/>
      <c r="I50" s="17"/>
      <c r="J50" s="17"/>
      <c r="K50" s="17"/>
      <c r="L50" s="17"/>
      <c r="M50" s="17"/>
      <c r="N50" s="17"/>
    </row>
    <row r="51" spans="7:14" ht="13.8" customHeight="1" x14ac:dyDescent="0.25">
      <c r="G51" s="19" t="s">
        <v>132</v>
      </c>
      <c r="H51" s="17" t="s">
        <v>102</v>
      </c>
      <c r="I51" s="17"/>
      <c r="J51" s="17"/>
      <c r="K51" s="17"/>
      <c r="L51" s="17"/>
      <c r="M51" s="17"/>
      <c r="N51" s="17"/>
    </row>
    <row r="52" spans="7:14" x14ac:dyDescent="0.25">
      <c r="G52" s="19"/>
      <c r="H52" s="17"/>
      <c r="I52" s="17"/>
      <c r="J52" s="17"/>
      <c r="K52" s="17"/>
      <c r="L52" s="17"/>
      <c r="M52" s="17"/>
      <c r="N52" s="17"/>
    </row>
    <row r="53" spans="7:14" x14ac:dyDescent="0.25">
      <c r="G53" s="19"/>
      <c r="H53" s="17"/>
      <c r="I53" s="17"/>
      <c r="J53" s="17"/>
      <c r="K53" s="17"/>
      <c r="L53" s="17"/>
      <c r="M53" s="17"/>
      <c r="N53" s="17"/>
    </row>
    <row r="54" spans="7:14" ht="13.8" customHeight="1" x14ac:dyDescent="0.25">
      <c r="G54" s="19"/>
      <c r="H54" s="17" t="s">
        <v>103</v>
      </c>
      <c r="I54" s="17"/>
      <c r="J54" s="17"/>
      <c r="K54" s="17"/>
      <c r="L54" s="17"/>
      <c r="M54" s="17"/>
      <c r="N54" s="17"/>
    </row>
    <row r="55" spans="7:14" x14ac:dyDescent="0.25">
      <c r="G55" s="19"/>
      <c r="H55" s="17"/>
      <c r="I55" s="17"/>
      <c r="J55" s="17"/>
      <c r="K55" s="17"/>
      <c r="L55" s="17"/>
      <c r="M55" s="17"/>
      <c r="N55" s="17"/>
    </row>
    <row r="56" spans="7:14" x14ac:dyDescent="0.25">
      <c r="G56" s="19"/>
      <c r="H56" s="17"/>
      <c r="I56" s="17"/>
      <c r="J56" s="17"/>
      <c r="K56" s="17"/>
      <c r="L56" s="17"/>
      <c r="M56" s="17"/>
      <c r="N56" s="17"/>
    </row>
    <row r="57" spans="7:14" ht="13.8" customHeight="1" x14ac:dyDescent="0.25">
      <c r="G57" s="19"/>
      <c r="H57" s="17" t="s">
        <v>104</v>
      </c>
      <c r="I57" s="17"/>
      <c r="J57" s="17"/>
      <c r="K57" s="17"/>
      <c r="L57" s="17"/>
      <c r="M57" s="17"/>
      <c r="N57" s="17"/>
    </row>
    <row r="58" spans="7:14" x14ac:dyDescent="0.25">
      <c r="G58" s="19"/>
      <c r="H58" s="17"/>
      <c r="I58" s="17"/>
      <c r="J58" s="17"/>
      <c r="K58" s="17"/>
      <c r="L58" s="17"/>
      <c r="M58" s="17"/>
      <c r="N58" s="17"/>
    </row>
    <row r="59" spans="7:14" x14ac:dyDescent="0.25">
      <c r="G59" s="19" t="s">
        <v>146</v>
      </c>
    </row>
    <row r="60" spans="7:14" x14ac:dyDescent="0.25">
      <c r="G60" s="19"/>
    </row>
    <row r="61" spans="7:14" x14ac:dyDescent="0.25">
      <c r="G61" s="19"/>
    </row>
  </sheetData>
  <mergeCells count="38">
    <mergeCell ref="H11:N13"/>
    <mergeCell ref="G51:G58"/>
    <mergeCell ref="H51:N53"/>
    <mergeCell ref="H54:N56"/>
    <mergeCell ref="H57:N58"/>
    <mergeCell ref="G37:G40"/>
    <mergeCell ref="G33:G36"/>
    <mergeCell ref="H33:N34"/>
    <mergeCell ref="H35:N36"/>
    <mergeCell ref="G59:G61"/>
    <mergeCell ref="G19:G21"/>
    <mergeCell ref="H19:N21"/>
    <mergeCell ref="G14:G16"/>
    <mergeCell ref="H14:N16"/>
    <mergeCell ref="H37:N38"/>
    <mergeCell ref="H39:N40"/>
    <mergeCell ref="H41:N42"/>
    <mergeCell ref="G41:G44"/>
    <mergeCell ref="G45:G50"/>
    <mergeCell ref="H43:N44"/>
    <mergeCell ref="H45:N48"/>
    <mergeCell ref="H49:N50"/>
    <mergeCell ref="D29:E34"/>
    <mergeCell ref="G1:N2"/>
    <mergeCell ref="H7:N8"/>
    <mergeCell ref="H9:N10"/>
    <mergeCell ref="H17:N18"/>
    <mergeCell ref="H27:N29"/>
    <mergeCell ref="H22:N24"/>
    <mergeCell ref="G7:G10"/>
    <mergeCell ref="G4:G6"/>
    <mergeCell ref="G27:G32"/>
    <mergeCell ref="G17:G18"/>
    <mergeCell ref="H30:N32"/>
    <mergeCell ref="H25:N26"/>
    <mergeCell ref="G22:G26"/>
    <mergeCell ref="H4:N6"/>
    <mergeCell ref="G11:G13"/>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4"/>
  <sheetViews>
    <sheetView topLeftCell="M16" workbookViewId="0">
      <selection activeCell="P38" sqref="P38"/>
    </sheetView>
  </sheetViews>
  <sheetFormatPr defaultRowHeight="13.8" x14ac:dyDescent="0.25"/>
  <cols>
    <col min="1" max="1" width="29.33203125" customWidth="1"/>
    <col min="2" max="2" width="8.6640625" customWidth="1"/>
    <col min="3" max="3" width="10.33203125" customWidth="1"/>
  </cols>
  <sheetData>
    <row r="1" spans="1:26" x14ac:dyDescent="0.25">
      <c r="A1" s="20" t="s">
        <v>10</v>
      </c>
      <c r="B1" s="22" t="s">
        <v>80</v>
      </c>
      <c r="C1" s="22"/>
      <c r="D1" s="22"/>
      <c r="E1" s="22"/>
      <c r="F1" s="22"/>
      <c r="G1" s="22"/>
      <c r="H1" s="22"/>
      <c r="I1" s="22"/>
      <c r="J1" s="22"/>
      <c r="K1" s="22"/>
      <c r="L1" s="22"/>
      <c r="M1" s="22"/>
      <c r="P1" s="21" t="s">
        <v>82</v>
      </c>
      <c r="Q1" s="21"/>
      <c r="R1" s="21"/>
      <c r="S1" s="21"/>
      <c r="T1" s="21"/>
      <c r="U1" s="21"/>
      <c r="V1" s="21"/>
      <c r="W1" s="21"/>
      <c r="X1" s="21"/>
      <c r="Y1" s="21"/>
      <c r="Z1" s="21"/>
    </row>
    <row r="2" spans="1:26" x14ac:dyDescent="0.25">
      <c r="A2" s="20"/>
      <c r="B2" s="17" t="s">
        <v>19</v>
      </c>
      <c r="C2" s="17" t="s">
        <v>8</v>
      </c>
      <c r="D2" s="20" t="s">
        <v>9</v>
      </c>
      <c r="E2" s="20"/>
      <c r="F2" s="20"/>
      <c r="G2" s="20"/>
      <c r="H2" s="20"/>
      <c r="I2" s="20"/>
      <c r="J2" s="20"/>
      <c r="K2" s="20"/>
      <c r="L2" s="20"/>
      <c r="M2" s="20"/>
      <c r="P2" s="17" t="s">
        <v>8</v>
      </c>
      <c r="Q2" s="20" t="s">
        <v>9</v>
      </c>
      <c r="R2" s="20"/>
      <c r="S2" s="20"/>
      <c r="T2" s="20"/>
      <c r="U2" s="20"/>
      <c r="V2" s="20"/>
      <c r="W2" s="20"/>
      <c r="X2" s="20"/>
      <c r="Y2" s="20"/>
      <c r="Z2" s="20"/>
    </row>
    <row r="3" spans="1:26" x14ac:dyDescent="0.25">
      <c r="A3" s="20"/>
      <c r="B3" s="17"/>
      <c r="C3" s="17"/>
      <c r="D3" s="20">
        <v>100</v>
      </c>
      <c r="E3" s="20"/>
      <c r="F3" s="20">
        <v>300</v>
      </c>
      <c r="G3" s="20"/>
      <c r="H3" s="20">
        <v>500</v>
      </c>
      <c r="I3" s="20"/>
      <c r="J3" s="20">
        <v>700</v>
      </c>
      <c r="K3" s="20"/>
      <c r="L3" s="20">
        <v>1000</v>
      </c>
      <c r="M3" s="20"/>
      <c r="P3" s="17"/>
      <c r="Q3" s="20">
        <v>100</v>
      </c>
      <c r="R3" s="20"/>
      <c r="S3" s="20">
        <v>300</v>
      </c>
      <c r="T3" s="20"/>
      <c r="U3" s="20">
        <v>500</v>
      </c>
      <c r="V3" s="20"/>
      <c r="W3" s="20">
        <v>700</v>
      </c>
      <c r="X3" s="20"/>
      <c r="Y3" s="20">
        <v>1000</v>
      </c>
      <c r="Z3" s="20"/>
    </row>
    <row r="4" spans="1:26" x14ac:dyDescent="0.25">
      <c r="A4" s="20"/>
      <c r="B4" s="17"/>
      <c r="C4" s="17"/>
      <c r="D4" s="17" t="s">
        <v>16</v>
      </c>
      <c r="E4" s="17" t="s">
        <v>17</v>
      </c>
      <c r="F4" s="17" t="s">
        <v>16</v>
      </c>
      <c r="G4" s="17" t="s">
        <v>17</v>
      </c>
      <c r="H4" s="17" t="s">
        <v>16</v>
      </c>
      <c r="I4" s="17" t="s">
        <v>17</v>
      </c>
      <c r="J4" s="17" t="s">
        <v>16</v>
      </c>
      <c r="K4" s="17" t="s">
        <v>17</v>
      </c>
      <c r="L4" s="17" t="s">
        <v>16</v>
      </c>
      <c r="M4" s="17" t="s">
        <v>17</v>
      </c>
      <c r="P4" s="17"/>
      <c r="Q4" s="17" t="s">
        <v>16</v>
      </c>
      <c r="R4" s="17" t="s">
        <v>17</v>
      </c>
      <c r="S4" s="17" t="s">
        <v>16</v>
      </c>
      <c r="T4" s="17" t="s">
        <v>17</v>
      </c>
      <c r="U4" s="17" t="s">
        <v>16</v>
      </c>
      <c r="V4" s="17" t="s">
        <v>17</v>
      </c>
      <c r="W4" s="17" t="s">
        <v>16</v>
      </c>
      <c r="X4" s="17" t="s">
        <v>17</v>
      </c>
      <c r="Y4" s="17" t="s">
        <v>16</v>
      </c>
      <c r="Z4" s="17" t="s">
        <v>17</v>
      </c>
    </row>
    <row r="5" spans="1:26" ht="38.4" customHeight="1" x14ac:dyDescent="0.25">
      <c r="A5" s="20"/>
      <c r="B5" s="17"/>
      <c r="C5" s="17"/>
      <c r="D5" s="17"/>
      <c r="E5" s="17"/>
      <c r="F5" s="17"/>
      <c r="G5" s="17"/>
      <c r="H5" s="17"/>
      <c r="I5" s="17"/>
      <c r="J5" s="17"/>
      <c r="K5" s="17"/>
      <c r="L5" s="17"/>
      <c r="M5" s="17"/>
      <c r="P5" s="17"/>
      <c r="Q5" s="17"/>
      <c r="R5" s="17"/>
      <c r="S5" s="17"/>
      <c r="T5" s="17"/>
      <c r="U5" s="17"/>
      <c r="V5" s="17"/>
      <c r="W5" s="17"/>
      <c r="X5" s="17"/>
      <c r="Y5" s="17"/>
      <c r="Z5" s="17"/>
    </row>
    <row r="6" spans="1:26" x14ac:dyDescent="0.25">
      <c r="A6" s="17" t="s">
        <v>40</v>
      </c>
      <c r="B6" s="3">
        <v>9000</v>
      </c>
      <c r="C6">
        <v>2.66</v>
      </c>
      <c r="D6">
        <v>1075</v>
      </c>
      <c r="E6">
        <v>29.7</v>
      </c>
      <c r="F6">
        <v>781</v>
      </c>
      <c r="G6">
        <v>14.2</v>
      </c>
      <c r="H6">
        <v>673</v>
      </c>
      <c r="I6">
        <v>10.6</v>
      </c>
      <c r="J6">
        <v>610</v>
      </c>
      <c r="K6">
        <v>9.8000000000000007</v>
      </c>
      <c r="L6">
        <v>550</v>
      </c>
      <c r="M6">
        <v>8.1</v>
      </c>
      <c r="P6">
        <v>3.16</v>
      </c>
      <c r="Q6">
        <v>908</v>
      </c>
      <c r="R6">
        <v>21.7</v>
      </c>
      <c r="S6">
        <v>664</v>
      </c>
      <c r="T6">
        <v>10.9</v>
      </c>
      <c r="U6">
        <v>575</v>
      </c>
      <c r="V6">
        <v>8.3000000000000007</v>
      </c>
      <c r="W6">
        <v>516</v>
      </c>
      <c r="X6">
        <v>7</v>
      </c>
      <c r="Y6">
        <v>516</v>
      </c>
      <c r="Z6">
        <v>6.5</v>
      </c>
    </row>
    <row r="7" spans="1:26" x14ac:dyDescent="0.25">
      <c r="A7" s="17"/>
      <c r="B7" s="3">
        <v>10000</v>
      </c>
      <c r="C7">
        <v>2.94</v>
      </c>
      <c r="D7">
        <v>1125</v>
      </c>
      <c r="E7">
        <v>30.3</v>
      </c>
      <c r="F7">
        <v>817</v>
      </c>
      <c r="G7">
        <v>14.6</v>
      </c>
      <c r="H7">
        <v>705</v>
      </c>
      <c r="I7">
        <v>10.9</v>
      </c>
      <c r="J7">
        <v>639</v>
      </c>
      <c r="K7">
        <v>10.1</v>
      </c>
      <c r="L7">
        <v>576</v>
      </c>
      <c r="M7">
        <v>8.3000000000000007</v>
      </c>
      <c r="P7">
        <v>3.52</v>
      </c>
      <c r="Q7">
        <v>950</v>
      </c>
      <c r="R7">
        <v>22.1</v>
      </c>
      <c r="S7">
        <v>696</v>
      </c>
      <c r="T7">
        <v>11.2</v>
      </c>
      <c r="U7">
        <v>602</v>
      </c>
      <c r="V7">
        <v>8.6</v>
      </c>
      <c r="W7">
        <v>540</v>
      </c>
      <c r="X7">
        <v>7.3</v>
      </c>
      <c r="Y7">
        <v>540</v>
      </c>
      <c r="Z7">
        <v>6.7</v>
      </c>
    </row>
    <row r="8" spans="1:26" x14ac:dyDescent="0.25">
      <c r="A8" s="17"/>
      <c r="B8" s="3">
        <v>11000</v>
      </c>
      <c r="C8">
        <v>3.22</v>
      </c>
      <c r="D8">
        <v>1173</v>
      </c>
      <c r="E8">
        <v>30.8</v>
      </c>
      <c r="F8">
        <v>852</v>
      </c>
      <c r="G8">
        <v>14.9</v>
      </c>
      <c r="H8">
        <v>735</v>
      </c>
      <c r="I8">
        <v>11.2</v>
      </c>
      <c r="J8">
        <v>667</v>
      </c>
      <c r="K8">
        <v>10.3</v>
      </c>
      <c r="L8">
        <v>601</v>
      </c>
      <c r="M8">
        <v>8.6</v>
      </c>
      <c r="P8">
        <v>3.88</v>
      </c>
      <c r="Q8">
        <v>991</v>
      </c>
      <c r="R8">
        <v>22.6</v>
      </c>
      <c r="S8">
        <v>726</v>
      </c>
      <c r="T8">
        <v>11.5</v>
      </c>
      <c r="U8">
        <v>628</v>
      </c>
      <c r="V8">
        <v>8.9</v>
      </c>
      <c r="W8">
        <v>563</v>
      </c>
      <c r="X8">
        <v>7.5</v>
      </c>
      <c r="Y8">
        <v>563</v>
      </c>
      <c r="Z8">
        <v>6.9</v>
      </c>
    </row>
    <row r="9" spans="1:26" x14ac:dyDescent="0.25">
      <c r="B9" s="22" t="s">
        <v>45</v>
      </c>
      <c r="C9" s="22"/>
      <c r="D9" s="22"/>
      <c r="E9" s="22"/>
      <c r="F9" s="22"/>
      <c r="G9" s="22"/>
      <c r="H9" s="22"/>
      <c r="I9" s="22"/>
      <c r="J9" s="22"/>
      <c r="K9" s="22"/>
      <c r="L9" s="22"/>
      <c r="M9" s="22"/>
      <c r="P9" s="21" t="s">
        <v>46</v>
      </c>
      <c r="Q9" s="21"/>
      <c r="R9" s="21"/>
      <c r="S9" s="21"/>
      <c r="T9" s="21"/>
      <c r="U9" s="21"/>
      <c r="V9" s="21"/>
      <c r="W9" s="21"/>
      <c r="X9" s="21"/>
      <c r="Y9" s="21"/>
      <c r="Z9" s="21"/>
    </row>
    <row r="10" spans="1:26" x14ac:dyDescent="0.25">
      <c r="A10" s="17" t="s">
        <v>41</v>
      </c>
      <c r="B10" s="3">
        <v>9000</v>
      </c>
      <c r="C10">
        <v>2.42</v>
      </c>
      <c r="D10">
        <v>949</v>
      </c>
      <c r="E10">
        <v>26.3</v>
      </c>
      <c r="F10">
        <v>689</v>
      </c>
      <c r="G10">
        <v>12.5</v>
      </c>
      <c r="H10">
        <v>594</v>
      </c>
      <c r="I10">
        <v>9.3000000000000007</v>
      </c>
      <c r="J10">
        <v>539</v>
      </c>
      <c r="K10">
        <v>8.6</v>
      </c>
      <c r="L10">
        <v>486</v>
      </c>
      <c r="M10">
        <v>7.1</v>
      </c>
      <c r="P10">
        <v>2.79</v>
      </c>
      <c r="Q10">
        <v>801</v>
      </c>
      <c r="R10">
        <v>19.2</v>
      </c>
      <c r="S10">
        <v>587</v>
      </c>
      <c r="T10">
        <v>9.6</v>
      </c>
      <c r="U10">
        <v>507</v>
      </c>
      <c r="V10">
        <v>7.3</v>
      </c>
      <c r="W10">
        <v>455</v>
      </c>
      <c r="X10">
        <v>6.2</v>
      </c>
      <c r="Y10">
        <v>455</v>
      </c>
      <c r="Z10">
        <v>5.7</v>
      </c>
    </row>
    <row r="11" spans="1:26" x14ac:dyDescent="0.25">
      <c r="A11" s="17"/>
      <c r="B11" s="3">
        <v>10000</v>
      </c>
      <c r="C11">
        <v>2.67</v>
      </c>
      <c r="D11">
        <v>994</v>
      </c>
      <c r="E11">
        <v>26.7</v>
      </c>
      <c r="F11">
        <v>722</v>
      </c>
      <c r="G11">
        <v>12.9</v>
      </c>
      <c r="H11">
        <v>622</v>
      </c>
      <c r="I11">
        <v>9.6</v>
      </c>
      <c r="J11">
        <v>564</v>
      </c>
      <c r="K11">
        <v>8.9</v>
      </c>
      <c r="L11">
        <v>509</v>
      </c>
      <c r="M11">
        <v>7.4</v>
      </c>
      <c r="P11">
        <v>3.11</v>
      </c>
      <c r="Q11">
        <v>839</v>
      </c>
      <c r="R11">
        <v>19.600000000000001</v>
      </c>
      <c r="S11">
        <v>614</v>
      </c>
      <c r="T11">
        <v>9.9</v>
      </c>
      <c r="U11">
        <v>531</v>
      </c>
      <c r="V11">
        <v>7.6</v>
      </c>
      <c r="W11">
        <v>477</v>
      </c>
      <c r="X11">
        <v>6.4</v>
      </c>
      <c r="Y11">
        <v>477</v>
      </c>
      <c r="Z11">
        <v>5.9</v>
      </c>
    </row>
    <row r="12" spans="1:26" x14ac:dyDescent="0.25">
      <c r="A12" s="17"/>
      <c r="B12" s="3">
        <v>11000</v>
      </c>
      <c r="C12">
        <v>2.92</v>
      </c>
      <c r="D12">
        <v>1036</v>
      </c>
      <c r="E12">
        <v>27.2</v>
      </c>
      <c r="F12">
        <v>752</v>
      </c>
      <c r="G12">
        <v>13.2</v>
      </c>
      <c r="H12">
        <v>649</v>
      </c>
      <c r="I12">
        <v>9.9</v>
      </c>
      <c r="J12">
        <v>588</v>
      </c>
      <c r="K12">
        <v>9.1</v>
      </c>
      <c r="L12">
        <v>531</v>
      </c>
      <c r="M12">
        <v>7.6</v>
      </c>
      <c r="P12">
        <v>3.42</v>
      </c>
      <c r="Q12">
        <v>875</v>
      </c>
      <c r="R12">
        <v>19.899999999999999</v>
      </c>
      <c r="S12">
        <v>640</v>
      </c>
      <c r="T12">
        <v>10.199999999999999</v>
      </c>
      <c r="U12">
        <v>554</v>
      </c>
      <c r="V12">
        <v>7.8</v>
      </c>
      <c r="W12">
        <v>497</v>
      </c>
      <c r="X12">
        <v>6.6</v>
      </c>
      <c r="Y12">
        <v>497</v>
      </c>
      <c r="Z12">
        <v>6.1</v>
      </c>
    </row>
    <row r="13" spans="1:26" x14ac:dyDescent="0.25">
      <c r="A13" s="3"/>
      <c r="B13" s="3"/>
    </row>
    <row r="14" spans="1:26" x14ac:dyDescent="0.25">
      <c r="A14" s="17" t="s">
        <v>47</v>
      </c>
      <c r="B14" s="3">
        <v>9000</v>
      </c>
      <c r="C14">
        <v>2.42</v>
      </c>
      <c r="D14">
        <v>949</v>
      </c>
      <c r="E14">
        <v>26.3</v>
      </c>
      <c r="F14">
        <v>689</v>
      </c>
      <c r="G14">
        <v>12.5</v>
      </c>
      <c r="H14">
        <v>594</v>
      </c>
      <c r="I14">
        <v>9.3000000000000007</v>
      </c>
      <c r="J14">
        <v>539</v>
      </c>
      <c r="K14">
        <v>8.6</v>
      </c>
      <c r="L14">
        <v>486</v>
      </c>
      <c r="M14">
        <v>7.1</v>
      </c>
      <c r="P14">
        <v>2.79</v>
      </c>
      <c r="Q14">
        <v>801</v>
      </c>
      <c r="R14">
        <v>19.2</v>
      </c>
      <c r="S14">
        <v>587</v>
      </c>
      <c r="T14">
        <v>9.6</v>
      </c>
      <c r="U14">
        <v>507</v>
      </c>
      <c r="V14">
        <v>7.3</v>
      </c>
      <c r="W14">
        <v>455</v>
      </c>
      <c r="X14">
        <v>6.2</v>
      </c>
      <c r="Y14">
        <v>455</v>
      </c>
      <c r="Z14">
        <v>5.7</v>
      </c>
    </row>
    <row r="15" spans="1:26" x14ac:dyDescent="0.25">
      <c r="A15" s="17"/>
      <c r="B15" s="3">
        <v>10000</v>
      </c>
      <c r="C15">
        <v>2.67</v>
      </c>
      <c r="D15">
        <v>994</v>
      </c>
      <c r="E15">
        <v>26.7</v>
      </c>
      <c r="F15">
        <v>722</v>
      </c>
      <c r="G15">
        <v>12.9</v>
      </c>
      <c r="H15">
        <v>622</v>
      </c>
      <c r="I15">
        <v>9.6</v>
      </c>
      <c r="J15">
        <v>564</v>
      </c>
      <c r="K15">
        <v>8.9</v>
      </c>
      <c r="L15">
        <v>509</v>
      </c>
      <c r="M15">
        <v>7.4</v>
      </c>
      <c r="P15">
        <v>3.11</v>
      </c>
      <c r="Q15">
        <v>839</v>
      </c>
      <c r="R15">
        <v>19.600000000000001</v>
      </c>
      <c r="S15">
        <v>614</v>
      </c>
      <c r="T15">
        <v>9.9</v>
      </c>
      <c r="U15">
        <v>531</v>
      </c>
      <c r="V15">
        <v>7.6</v>
      </c>
      <c r="W15">
        <v>477</v>
      </c>
      <c r="X15">
        <v>6.4</v>
      </c>
      <c r="Y15">
        <v>477</v>
      </c>
      <c r="Z15">
        <v>5.9</v>
      </c>
    </row>
    <row r="16" spans="1:26" x14ac:dyDescent="0.25">
      <c r="A16" s="17"/>
      <c r="B16" s="3">
        <v>11000</v>
      </c>
      <c r="C16">
        <v>2.92</v>
      </c>
      <c r="D16">
        <v>1036</v>
      </c>
      <c r="E16">
        <v>27.2</v>
      </c>
      <c r="F16">
        <v>752</v>
      </c>
      <c r="G16">
        <v>13.2</v>
      </c>
      <c r="H16">
        <v>649</v>
      </c>
      <c r="I16">
        <v>9.9</v>
      </c>
      <c r="J16">
        <v>588</v>
      </c>
      <c r="K16">
        <v>9.1</v>
      </c>
      <c r="L16">
        <v>531</v>
      </c>
      <c r="M16">
        <v>7.6</v>
      </c>
      <c r="P16">
        <v>3.42</v>
      </c>
      <c r="Q16">
        <v>875</v>
      </c>
      <c r="R16">
        <v>19.899999999999999</v>
      </c>
      <c r="S16">
        <v>640</v>
      </c>
      <c r="T16">
        <v>10.199999999999999</v>
      </c>
      <c r="U16">
        <v>554</v>
      </c>
      <c r="V16">
        <v>7.8</v>
      </c>
      <c r="W16">
        <v>497</v>
      </c>
      <c r="X16">
        <v>6.6</v>
      </c>
      <c r="Y16">
        <v>497</v>
      </c>
      <c r="Z16">
        <v>6.1</v>
      </c>
    </row>
    <row r="18" spans="1:28" x14ac:dyDescent="0.25">
      <c r="A18" s="17" t="s">
        <v>59</v>
      </c>
      <c r="B18" s="3">
        <v>9000</v>
      </c>
      <c r="C18">
        <v>2.42</v>
      </c>
      <c r="D18">
        <v>949</v>
      </c>
      <c r="E18">
        <v>26.3</v>
      </c>
      <c r="F18">
        <v>689</v>
      </c>
      <c r="G18">
        <v>12.5</v>
      </c>
      <c r="H18">
        <v>594</v>
      </c>
      <c r="I18">
        <v>9.3000000000000007</v>
      </c>
      <c r="J18">
        <v>539</v>
      </c>
      <c r="K18">
        <v>8.6</v>
      </c>
      <c r="L18">
        <v>486</v>
      </c>
      <c r="M18">
        <v>7.1</v>
      </c>
      <c r="P18">
        <v>2.79</v>
      </c>
      <c r="Q18">
        <v>801</v>
      </c>
      <c r="R18">
        <v>19.2</v>
      </c>
      <c r="S18">
        <v>587</v>
      </c>
      <c r="T18">
        <v>9.6</v>
      </c>
      <c r="U18">
        <v>507</v>
      </c>
      <c r="V18">
        <v>7.3</v>
      </c>
      <c r="W18">
        <v>455</v>
      </c>
      <c r="X18">
        <v>6.2</v>
      </c>
      <c r="Y18">
        <v>455</v>
      </c>
      <c r="Z18">
        <v>5.7</v>
      </c>
    </row>
    <row r="19" spans="1:28" x14ac:dyDescent="0.25">
      <c r="A19" s="17"/>
      <c r="B19" s="3">
        <v>10000</v>
      </c>
      <c r="C19">
        <v>2.67</v>
      </c>
      <c r="D19">
        <v>994</v>
      </c>
      <c r="E19">
        <v>26.7</v>
      </c>
      <c r="F19">
        <v>722</v>
      </c>
      <c r="G19">
        <v>12.9</v>
      </c>
      <c r="H19">
        <v>622</v>
      </c>
      <c r="I19">
        <v>9.6</v>
      </c>
      <c r="J19">
        <v>564</v>
      </c>
      <c r="K19">
        <v>8.9</v>
      </c>
      <c r="L19">
        <v>509</v>
      </c>
      <c r="M19">
        <v>7.4</v>
      </c>
      <c r="P19">
        <v>3.11</v>
      </c>
      <c r="Q19">
        <v>839</v>
      </c>
      <c r="R19">
        <v>19.600000000000001</v>
      </c>
      <c r="S19">
        <v>614</v>
      </c>
      <c r="T19">
        <v>9.9</v>
      </c>
      <c r="U19">
        <v>531</v>
      </c>
      <c r="V19">
        <v>7.6</v>
      </c>
      <c r="W19">
        <v>477</v>
      </c>
      <c r="X19">
        <v>6.4</v>
      </c>
      <c r="Y19">
        <v>477</v>
      </c>
      <c r="Z19">
        <v>5.9</v>
      </c>
    </row>
    <row r="20" spans="1:28" x14ac:dyDescent="0.25">
      <c r="A20" s="17"/>
      <c r="B20" s="3">
        <v>11000</v>
      </c>
      <c r="C20">
        <v>2.92</v>
      </c>
      <c r="D20">
        <v>1036</v>
      </c>
      <c r="E20">
        <v>27.2</v>
      </c>
      <c r="F20">
        <v>752</v>
      </c>
      <c r="G20">
        <v>13.2</v>
      </c>
      <c r="H20">
        <v>649</v>
      </c>
      <c r="I20">
        <v>9.9</v>
      </c>
      <c r="J20">
        <v>588</v>
      </c>
      <c r="K20">
        <v>9.1</v>
      </c>
      <c r="L20">
        <v>531</v>
      </c>
      <c r="M20">
        <v>7.6</v>
      </c>
      <c r="P20">
        <v>3.42</v>
      </c>
      <c r="Q20">
        <v>875</v>
      </c>
      <c r="R20">
        <v>19.899999999999999</v>
      </c>
      <c r="S20">
        <v>640</v>
      </c>
      <c r="T20">
        <v>10.199999999999999</v>
      </c>
      <c r="U20">
        <v>554</v>
      </c>
      <c r="V20">
        <v>7.8</v>
      </c>
      <c r="W20">
        <v>497</v>
      </c>
      <c r="X20">
        <v>6.6</v>
      </c>
      <c r="Y20">
        <v>497</v>
      </c>
      <c r="Z20">
        <v>6.1</v>
      </c>
    </row>
    <row r="21" spans="1:28" x14ac:dyDescent="0.25">
      <c r="B21" s="22" t="s">
        <v>81</v>
      </c>
      <c r="C21" s="22"/>
      <c r="D21" s="22"/>
      <c r="E21" s="22"/>
      <c r="F21" s="22"/>
      <c r="G21" s="22"/>
      <c r="H21" s="22"/>
      <c r="I21" s="22"/>
      <c r="J21" s="22"/>
      <c r="K21" s="22"/>
      <c r="L21" s="22"/>
      <c r="M21" s="22"/>
      <c r="P21" s="21" t="s">
        <v>83</v>
      </c>
      <c r="Q21" s="21"/>
      <c r="R21" s="21"/>
      <c r="S21" s="21"/>
      <c r="T21" s="21"/>
      <c r="U21" s="21"/>
      <c r="V21" s="21"/>
      <c r="W21" s="21"/>
      <c r="X21" s="21"/>
      <c r="Y21" s="21"/>
      <c r="Z21" s="21"/>
    </row>
    <row r="22" spans="1:28" x14ac:dyDescent="0.25">
      <c r="A22" s="17" t="s">
        <v>79</v>
      </c>
      <c r="B22" s="3">
        <v>9000</v>
      </c>
      <c r="C22">
        <v>2.2400000000000002</v>
      </c>
      <c r="D22">
        <v>879</v>
      </c>
      <c r="E22">
        <v>24.3</v>
      </c>
      <c r="F22">
        <v>638</v>
      </c>
      <c r="G22">
        <v>11.6</v>
      </c>
      <c r="H22">
        <v>550</v>
      </c>
      <c r="I22">
        <v>8.6</v>
      </c>
      <c r="J22">
        <v>499</v>
      </c>
      <c r="K22">
        <v>8</v>
      </c>
      <c r="L22">
        <v>450</v>
      </c>
      <c r="M22">
        <v>6.6</v>
      </c>
      <c r="P22">
        <v>2.6</v>
      </c>
      <c r="Q22">
        <v>745</v>
      </c>
      <c r="R22">
        <v>17.8</v>
      </c>
      <c r="S22">
        <v>546</v>
      </c>
      <c r="T22">
        <v>8.9</v>
      </c>
      <c r="U22">
        <v>472</v>
      </c>
      <c r="V22">
        <v>6.8</v>
      </c>
      <c r="W22">
        <v>424</v>
      </c>
      <c r="X22">
        <v>5.8</v>
      </c>
      <c r="Y22">
        <v>424</v>
      </c>
      <c r="Z22">
        <v>5.3</v>
      </c>
    </row>
    <row r="23" spans="1:28" x14ac:dyDescent="0.25">
      <c r="A23" s="17"/>
      <c r="B23" s="3">
        <v>10000</v>
      </c>
      <c r="C23">
        <v>2.4700000000000002</v>
      </c>
      <c r="D23">
        <v>919</v>
      </c>
      <c r="E23">
        <v>24.7</v>
      </c>
      <c r="F23">
        <v>667</v>
      </c>
      <c r="G23">
        <v>11.9</v>
      </c>
      <c r="H23">
        <v>575</v>
      </c>
      <c r="I23">
        <v>8.9</v>
      </c>
      <c r="J23">
        <v>522</v>
      </c>
      <c r="K23">
        <v>8.1999999999999993</v>
      </c>
      <c r="L23">
        <v>470</v>
      </c>
      <c r="M23">
        <v>6.8</v>
      </c>
      <c r="P23">
        <v>2.89</v>
      </c>
      <c r="Q23">
        <v>779</v>
      </c>
      <c r="R23">
        <v>18.2</v>
      </c>
      <c r="S23">
        <v>571</v>
      </c>
      <c r="T23">
        <v>9.1999999999999993</v>
      </c>
      <c r="U23">
        <v>494</v>
      </c>
      <c r="V23">
        <v>7</v>
      </c>
      <c r="W23">
        <v>443</v>
      </c>
      <c r="X23">
        <v>5.9</v>
      </c>
      <c r="Y23">
        <v>443</v>
      </c>
      <c r="Z23">
        <v>5.5</v>
      </c>
    </row>
    <row r="24" spans="1:28" x14ac:dyDescent="0.25">
      <c r="A24" s="17"/>
      <c r="B24" s="3">
        <v>11000</v>
      </c>
      <c r="C24">
        <v>2.7</v>
      </c>
      <c r="D24">
        <v>956</v>
      </c>
      <c r="E24">
        <v>25.1</v>
      </c>
      <c r="F24">
        <v>694</v>
      </c>
      <c r="G24">
        <v>12.2</v>
      </c>
      <c r="H24">
        <v>599</v>
      </c>
      <c r="I24">
        <v>9.1</v>
      </c>
      <c r="J24">
        <v>543</v>
      </c>
      <c r="K24">
        <v>8.4</v>
      </c>
      <c r="L24">
        <v>490</v>
      </c>
      <c r="M24">
        <v>7</v>
      </c>
      <c r="P24">
        <v>3.17</v>
      </c>
      <c r="Q24">
        <v>812</v>
      </c>
      <c r="R24">
        <v>18.5</v>
      </c>
      <c r="S24">
        <v>594</v>
      </c>
      <c r="T24">
        <v>9.4</v>
      </c>
      <c r="U24">
        <v>514</v>
      </c>
      <c r="V24">
        <v>7.3</v>
      </c>
      <c r="W24">
        <v>461</v>
      </c>
      <c r="X24">
        <v>6.1</v>
      </c>
      <c r="Y24">
        <v>461</v>
      </c>
      <c r="Z24">
        <v>5.7</v>
      </c>
    </row>
    <row r="26" spans="1:28" x14ac:dyDescent="0.25">
      <c r="A26" s="17" t="s">
        <v>87</v>
      </c>
      <c r="B26" s="3">
        <v>9000</v>
      </c>
      <c r="C26">
        <v>2.2400000000000002</v>
      </c>
      <c r="D26">
        <v>879</v>
      </c>
      <c r="E26">
        <v>24.3</v>
      </c>
      <c r="F26">
        <v>638</v>
      </c>
      <c r="G26">
        <v>11.6</v>
      </c>
      <c r="H26">
        <v>550</v>
      </c>
      <c r="I26">
        <v>8.6</v>
      </c>
      <c r="J26">
        <v>499</v>
      </c>
      <c r="K26">
        <v>8</v>
      </c>
      <c r="L26">
        <v>450</v>
      </c>
      <c r="M26">
        <v>6.6</v>
      </c>
      <c r="P26">
        <v>2.6</v>
      </c>
      <c r="Q26">
        <v>745</v>
      </c>
      <c r="R26">
        <v>17.8</v>
      </c>
      <c r="S26">
        <v>546</v>
      </c>
      <c r="T26">
        <v>8.9</v>
      </c>
      <c r="U26">
        <v>472</v>
      </c>
      <c r="V26">
        <v>6.8</v>
      </c>
      <c r="W26">
        <v>424</v>
      </c>
      <c r="X26">
        <v>5.8</v>
      </c>
      <c r="Y26">
        <v>424</v>
      </c>
      <c r="Z26">
        <v>5.3</v>
      </c>
    </row>
    <row r="27" spans="1:28" x14ac:dyDescent="0.25">
      <c r="A27" s="17"/>
      <c r="B27" s="3">
        <v>10000</v>
      </c>
      <c r="C27">
        <v>2.4700000000000002</v>
      </c>
      <c r="D27">
        <v>919</v>
      </c>
      <c r="E27">
        <v>24.7</v>
      </c>
      <c r="F27">
        <v>667</v>
      </c>
      <c r="G27">
        <v>11.9</v>
      </c>
      <c r="H27">
        <v>575</v>
      </c>
      <c r="I27">
        <v>8.9</v>
      </c>
      <c r="J27">
        <v>522</v>
      </c>
      <c r="K27">
        <v>8.1999999999999993</v>
      </c>
      <c r="L27">
        <v>470</v>
      </c>
      <c r="M27">
        <v>6.8</v>
      </c>
      <c r="P27">
        <v>2.89</v>
      </c>
      <c r="Q27">
        <v>779</v>
      </c>
      <c r="R27">
        <v>18.2</v>
      </c>
      <c r="S27">
        <v>571</v>
      </c>
      <c r="T27">
        <v>9.1999999999999993</v>
      </c>
      <c r="U27">
        <v>494</v>
      </c>
      <c r="V27">
        <v>7</v>
      </c>
      <c r="W27">
        <v>443</v>
      </c>
      <c r="X27">
        <v>5.9</v>
      </c>
      <c r="Y27">
        <v>443</v>
      </c>
      <c r="Z27">
        <v>5.5</v>
      </c>
    </row>
    <row r="28" spans="1:28" x14ac:dyDescent="0.25">
      <c r="A28" s="17"/>
      <c r="B28" s="3">
        <v>11000</v>
      </c>
      <c r="C28">
        <v>2.7</v>
      </c>
      <c r="D28">
        <v>956</v>
      </c>
      <c r="E28">
        <v>25.1</v>
      </c>
      <c r="F28">
        <v>694</v>
      </c>
      <c r="G28">
        <v>12.2</v>
      </c>
      <c r="H28">
        <v>599</v>
      </c>
      <c r="I28">
        <v>9.1</v>
      </c>
      <c r="J28">
        <v>543</v>
      </c>
      <c r="K28">
        <v>8.4</v>
      </c>
      <c r="L28">
        <v>490</v>
      </c>
      <c r="M28">
        <v>7</v>
      </c>
      <c r="P28">
        <v>3.17</v>
      </c>
      <c r="Q28">
        <v>812</v>
      </c>
      <c r="R28">
        <v>18.5</v>
      </c>
      <c r="S28">
        <v>594</v>
      </c>
      <c r="T28">
        <v>9.4</v>
      </c>
      <c r="U28">
        <v>514</v>
      </c>
      <c r="V28">
        <v>7.3</v>
      </c>
      <c r="W28">
        <v>461</v>
      </c>
      <c r="X28">
        <v>6.1</v>
      </c>
      <c r="Y28">
        <v>461</v>
      </c>
      <c r="Z28">
        <v>5.7</v>
      </c>
    </row>
    <row r="29" spans="1:28" x14ac:dyDescent="0.25">
      <c r="B29" s="22" t="s">
        <v>94</v>
      </c>
      <c r="C29" s="22"/>
      <c r="D29" s="22"/>
      <c r="E29" s="22"/>
      <c r="F29" s="22"/>
      <c r="G29" s="22"/>
      <c r="H29" s="22"/>
      <c r="I29" s="22"/>
      <c r="J29" s="22"/>
      <c r="K29" s="22"/>
      <c r="L29" s="22"/>
      <c r="M29" s="22"/>
      <c r="N29" s="22"/>
      <c r="O29" s="22"/>
      <c r="P29" s="21" t="s">
        <v>95</v>
      </c>
      <c r="Q29" s="21"/>
      <c r="R29" s="21"/>
      <c r="S29" s="21"/>
      <c r="T29" s="21"/>
      <c r="U29" s="21"/>
      <c r="V29" s="21"/>
      <c r="W29" s="21"/>
      <c r="X29" s="21"/>
      <c r="Y29" s="21"/>
      <c r="Z29" s="21"/>
      <c r="AA29" s="21"/>
      <c r="AB29" s="21"/>
    </row>
    <row r="30" spans="1:28" ht="13.8" customHeight="1" x14ac:dyDescent="0.25">
      <c r="A30" s="23" t="s">
        <v>148</v>
      </c>
      <c r="B30" s="19" t="s">
        <v>19</v>
      </c>
      <c r="C30" s="19" t="s">
        <v>8</v>
      </c>
      <c r="D30" s="23" t="s">
        <v>9</v>
      </c>
      <c r="E30" s="23"/>
      <c r="F30" s="23"/>
      <c r="G30" s="23"/>
      <c r="H30" s="23"/>
      <c r="I30" s="23"/>
      <c r="J30" s="23"/>
      <c r="K30" s="23"/>
      <c r="L30" s="23"/>
      <c r="M30" s="23"/>
      <c r="P30" s="17" t="s">
        <v>8</v>
      </c>
      <c r="Q30" s="20" t="s">
        <v>9</v>
      </c>
      <c r="R30" s="20"/>
      <c r="S30" s="20"/>
      <c r="T30" s="20"/>
      <c r="U30" s="20"/>
      <c r="V30" s="20"/>
      <c r="W30" s="20"/>
      <c r="X30" s="20"/>
      <c r="Y30" s="20"/>
      <c r="Z30" s="20"/>
    </row>
    <row r="31" spans="1:28" x14ac:dyDescent="0.25">
      <c r="A31" s="23"/>
      <c r="B31" s="19"/>
      <c r="C31" s="19"/>
      <c r="D31" s="23">
        <v>50</v>
      </c>
      <c r="E31" s="23"/>
      <c r="F31" s="23">
        <v>100</v>
      </c>
      <c r="G31" s="23"/>
      <c r="H31" s="23">
        <v>300</v>
      </c>
      <c r="I31" s="23"/>
      <c r="J31" s="23">
        <v>500</v>
      </c>
      <c r="K31" s="23"/>
      <c r="L31" s="23">
        <v>700</v>
      </c>
      <c r="M31" s="23"/>
      <c r="N31" s="20">
        <v>1000</v>
      </c>
      <c r="O31" s="20"/>
      <c r="P31" s="17"/>
      <c r="Q31" s="20">
        <v>50</v>
      </c>
      <c r="R31" s="20"/>
      <c r="S31" s="20">
        <v>100</v>
      </c>
      <c r="T31" s="20"/>
      <c r="U31" s="20">
        <v>300</v>
      </c>
      <c r="V31" s="20"/>
      <c r="W31" s="20">
        <v>500</v>
      </c>
      <c r="X31" s="20"/>
      <c r="Y31" s="20">
        <v>700</v>
      </c>
      <c r="Z31" s="20"/>
      <c r="AA31" s="20">
        <v>1000</v>
      </c>
      <c r="AB31" s="20"/>
    </row>
    <row r="32" spans="1:28" ht="13.8" customHeight="1" x14ac:dyDescent="0.25">
      <c r="A32" s="12"/>
      <c r="B32" s="19"/>
      <c r="C32" s="19"/>
      <c r="D32" s="19" t="s">
        <v>16</v>
      </c>
      <c r="E32" s="19" t="s">
        <v>17</v>
      </c>
      <c r="F32" s="19" t="s">
        <v>16</v>
      </c>
      <c r="G32" s="19" t="s">
        <v>17</v>
      </c>
      <c r="H32" s="19" t="s">
        <v>16</v>
      </c>
      <c r="I32" s="19" t="s">
        <v>17</v>
      </c>
      <c r="J32" s="19" t="s">
        <v>16</v>
      </c>
      <c r="K32" s="19" t="s">
        <v>17</v>
      </c>
      <c r="L32" s="19" t="s">
        <v>16</v>
      </c>
      <c r="M32" s="19" t="s">
        <v>17</v>
      </c>
      <c r="N32" s="17" t="s">
        <v>16</v>
      </c>
      <c r="O32" s="17" t="s">
        <v>17</v>
      </c>
      <c r="P32" s="17"/>
      <c r="Q32" s="17" t="s">
        <v>16</v>
      </c>
      <c r="R32" s="17" t="s">
        <v>17</v>
      </c>
      <c r="S32" s="17" t="s">
        <v>16</v>
      </c>
      <c r="T32" s="17" t="s">
        <v>17</v>
      </c>
      <c r="U32" s="17" t="s">
        <v>16</v>
      </c>
      <c r="V32" s="17" t="s">
        <v>17</v>
      </c>
      <c r="W32" s="17" t="s">
        <v>16</v>
      </c>
      <c r="X32" s="17" t="s">
        <v>17</v>
      </c>
      <c r="Y32" s="17" t="s">
        <v>16</v>
      </c>
      <c r="Z32" s="17" t="s">
        <v>17</v>
      </c>
      <c r="AA32" s="17" t="s">
        <v>16</v>
      </c>
      <c r="AB32" s="17" t="s">
        <v>17</v>
      </c>
    </row>
    <row r="33" spans="1:28" x14ac:dyDescent="0.25">
      <c r="A33" s="12"/>
      <c r="B33" s="19"/>
      <c r="C33" s="19"/>
      <c r="D33" s="19"/>
      <c r="E33" s="19"/>
      <c r="F33" s="19"/>
      <c r="G33" s="19"/>
      <c r="H33" s="19"/>
      <c r="I33" s="19"/>
      <c r="J33" s="19"/>
      <c r="K33" s="19"/>
      <c r="L33" s="19"/>
      <c r="M33" s="19"/>
      <c r="N33" s="17"/>
      <c r="O33" s="17"/>
      <c r="P33" s="17"/>
      <c r="Q33" s="17"/>
      <c r="R33" s="17"/>
      <c r="S33" s="17"/>
      <c r="T33" s="17"/>
      <c r="U33" s="17"/>
      <c r="V33" s="17"/>
      <c r="W33" s="17"/>
      <c r="X33" s="17"/>
      <c r="Y33" s="17"/>
      <c r="Z33" s="17"/>
      <c r="AA33" s="17"/>
      <c r="AB33" s="17"/>
    </row>
    <row r="34" spans="1:28" x14ac:dyDescent="0.25">
      <c r="A34" s="17" t="s">
        <v>93</v>
      </c>
      <c r="B34" s="3">
        <v>9000</v>
      </c>
      <c r="C34">
        <v>2.0299999999999998</v>
      </c>
      <c r="D34">
        <v>819</v>
      </c>
      <c r="E34">
        <v>23.7</v>
      </c>
      <c r="F34">
        <v>819</v>
      </c>
      <c r="G34">
        <v>23.7</v>
      </c>
      <c r="H34">
        <v>600</v>
      </c>
      <c r="I34">
        <v>11.2</v>
      </c>
      <c r="J34">
        <v>519</v>
      </c>
      <c r="K34">
        <v>8.3000000000000007</v>
      </c>
      <c r="L34">
        <v>471</v>
      </c>
      <c r="M34">
        <v>7.7</v>
      </c>
      <c r="N34">
        <v>426</v>
      </c>
      <c r="O34">
        <v>6.4</v>
      </c>
      <c r="P34">
        <v>2.5099999999999998</v>
      </c>
      <c r="Q34">
        <v>854</v>
      </c>
      <c r="R34">
        <v>29.1</v>
      </c>
      <c r="S34">
        <v>701</v>
      </c>
      <c r="T34">
        <v>17.3</v>
      </c>
      <c r="U34">
        <v>513</v>
      </c>
      <c r="V34">
        <v>8.6</v>
      </c>
      <c r="W34">
        <v>444</v>
      </c>
      <c r="X34">
        <v>6.5</v>
      </c>
      <c r="Y34">
        <v>422</v>
      </c>
      <c r="Z34">
        <v>5.7</v>
      </c>
      <c r="AA34">
        <v>422</v>
      </c>
      <c r="AB34">
        <v>5.3</v>
      </c>
    </row>
    <row r="35" spans="1:28" x14ac:dyDescent="0.25">
      <c r="A35" s="17"/>
      <c r="B35" s="3">
        <v>10000</v>
      </c>
      <c r="C35">
        <v>2.2599999999999998</v>
      </c>
      <c r="D35">
        <v>860</v>
      </c>
      <c r="E35">
        <v>24.2</v>
      </c>
      <c r="F35">
        <v>860</v>
      </c>
      <c r="G35">
        <v>24.2</v>
      </c>
      <c r="H35">
        <v>629</v>
      </c>
      <c r="I35">
        <v>11.5</v>
      </c>
      <c r="J35">
        <v>544</v>
      </c>
      <c r="K35">
        <v>8.6</v>
      </c>
      <c r="L35">
        <v>495</v>
      </c>
      <c r="M35">
        <v>8</v>
      </c>
      <c r="N35">
        <v>447</v>
      </c>
      <c r="O35">
        <v>6.6</v>
      </c>
      <c r="P35">
        <v>2.79</v>
      </c>
      <c r="Q35">
        <v>894</v>
      </c>
      <c r="R35">
        <v>29.6</v>
      </c>
      <c r="S35">
        <v>734</v>
      </c>
      <c r="T35">
        <v>17.7</v>
      </c>
      <c r="U35">
        <v>538</v>
      </c>
      <c r="V35">
        <v>8.9</v>
      </c>
      <c r="W35">
        <v>465</v>
      </c>
      <c r="X35">
        <v>6.8</v>
      </c>
      <c r="Y35">
        <v>442</v>
      </c>
      <c r="Z35">
        <v>5.9</v>
      </c>
      <c r="AA35">
        <v>442</v>
      </c>
      <c r="AB35">
        <v>5.5</v>
      </c>
    </row>
    <row r="36" spans="1:28" x14ac:dyDescent="0.25">
      <c r="A36" s="17"/>
      <c r="B36" s="3">
        <v>11000</v>
      </c>
      <c r="C36">
        <v>2.4900000000000002</v>
      </c>
      <c r="D36">
        <v>899</v>
      </c>
      <c r="E36">
        <v>24.6</v>
      </c>
      <c r="F36">
        <v>899</v>
      </c>
      <c r="G36">
        <v>24.6</v>
      </c>
      <c r="H36">
        <v>658</v>
      </c>
      <c r="I36">
        <v>11.8</v>
      </c>
      <c r="J36">
        <v>569</v>
      </c>
      <c r="K36">
        <v>8.9</v>
      </c>
      <c r="L36">
        <v>517</v>
      </c>
      <c r="M36">
        <v>8.1999999999999993</v>
      </c>
      <c r="N36">
        <v>467</v>
      </c>
      <c r="O36">
        <v>6.8</v>
      </c>
      <c r="P36">
        <v>3.07</v>
      </c>
      <c r="Q36">
        <v>933</v>
      </c>
      <c r="R36">
        <v>30</v>
      </c>
      <c r="S36">
        <v>766</v>
      </c>
      <c r="T36">
        <v>18</v>
      </c>
      <c r="U36">
        <v>561</v>
      </c>
      <c r="V36">
        <v>9.1</v>
      </c>
      <c r="W36">
        <v>485</v>
      </c>
      <c r="X36">
        <v>7</v>
      </c>
      <c r="Y36">
        <v>461</v>
      </c>
      <c r="Z36">
        <v>6.1</v>
      </c>
      <c r="AA36">
        <v>461</v>
      </c>
      <c r="AB36">
        <v>5.7</v>
      </c>
    </row>
    <row r="37" spans="1:28" x14ac:dyDescent="0.25">
      <c r="B37" s="22" t="s">
        <v>81</v>
      </c>
      <c r="C37" s="22"/>
      <c r="D37" s="22"/>
      <c r="E37" s="22"/>
      <c r="F37" s="22"/>
      <c r="G37" s="22"/>
      <c r="H37" s="22"/>
      <c r="I37" s="22"/>
      <c r="J37" s="22"/>
      <c r="K37" s="22"/>
      <c r="L37" s="22"/>
      <c r="M37" s="22"/>
      <c r="P37" s="21" t="s">
        <v>83</v>
      </c>
      <c r="Q37" s="21"/>
      <c r="R37" s="21"/>
      <c r="S37" s="21"/>
      <c r="T37" s="21"/>
      <c r="U37" s="21"/>
      <c r="V37" s="21"/>
      <c r="W37" s="21"/>
      <c r="X37" s="21"/>
      <c r="Y37" s="21"/>
      <c r="Z37" s="21"/>
    </row>
    <row r="38" spans="1:28" x14ac:dyDescent="0.25">
      <c r="A38" s="17" t="s">
        <v>105</v>
      </c>
      <c r="B38" s="4">
        <v>9000</v>
      </c>
      <c r="C38">
        <v>1.66</v>
      </c>
      <c r="D38">
        <v>747</v>
      </c>
      <c r="E38">
        <v>22.5</v>
      </c>
      <c r="F38">
        <v>547</v>
      </c>
      <c r="G38">
        <v>10.5</v>
      </c>
      <c r="H38">
        <v>473</v>
      </c>
      <c r="I38">
        <v>7.8</v>
      </c>
      <c r="J38">
        <v>430</v>
      </c>
      <c r="K38">
        <v>7.2</v>
      </c>
      <c r="L38">
        <v>388</v>
      </c>
      <c r="M38">
        <v>5.9</v>
      </c>
      <c r="P38">
        <v>2.13</v>
      </c>
      <c r="Q38">
        <v>641</v>
      </c>
      <c r="R38">
        <v>16.399999999999999</v>
      </c>
      <c r="S38">
        <v>469</v>
      </c>
      <c r="T38">
        <v>8.1</v>
      </c>
      <c r="U38">
        <v>406</v>
      </c>
      <c r="V38">
        <v>6.1</v>
      </c>
      <c r="W38">
        <v>385</v>
      </c>
      <c r="X38">
        <v>5.3</v>
      </c>
      <c r="Y38">
        <v>385</v>
      </c>
      <c r="Z38">
        <v>4.9000000000000004</v>
      </c>
    </row>
    <row r="39" spans="1:28" x14ac:dyDescent="0.25">
      <c r="A39" s="17"/>
      <c r="B39" s="4">
        <v>10000</v>
      </c>
      <c r="C39">
        <v>1.84</v>
      </c>
      <c r="D39">
        <v>783</v>
      </c>
      <c r="E39">
        <v>22.8</v>
      </c>
      <c r="F39">
        <v>573</v>
      </c>
      <c r="G39">
        <v>10.8</v>
      </c>
      <c r="H39">
        <v>496</v>
      </c>
      <c r="I39">
        <v>8</v>
      </c>
      <c r="J39">
        <v>451</v>
      </c>
      <c r="K39">
        <v>7.4</v>
      </c>
      <c r="L39">
        <v>407</v>
      </c>
      <c r="M39">
        <v>6.1</v>
      </c>
      <c r="P39">
        <v>2.36</v>
      </c>
      <c r="Q39">
        <v>670</v>
      </c>
      <c r="R39">
        <v>16.7</v>
      </c>
      <c r="S39">
        <v>491</v>
      </c>
      <c r="T39">
        <v>8.3000000000000007</v>
      </c>
      <c r="U39">
        <v>424</v>
      </c>
      <c r="V39">
        <v>6.3</v>
      </c>
      <c r="W39">
        <v>403</v>
      </c>
      <c r="X39">
        <v>5.5</v>
      </c>
      <c r="Y39">
        <v>403</v>
      </c>
      <c r="Z39">
        <v>5.0999999999999996</v>
      </c>
    </row>
    <row r="40" spans="1:28" x14ac:dyDescent="0.25">
      <c r="A40" s="17"/>
      <c r="B40" s="4">
        <v>11000</v>
      </c>
      <c r="C40">
        <v>2.0299999999999998</v>
      </c>
      <c r="D40">
        <v>817</v>
      </c>
      <c r="E40">
        <v>23.2</v>
      </c>
      <c r="F40">
        <v>598</v>
      </c>
      <c r="G40">
        <v>11</v>
      </c>
      <c r="H40">
        <v>517</v>
      </c>
      <c r="I40">
        <v>8.1999999999999993</v>
      </c>
      <c r="J40">
        <v>470</v>
      </c>
      <c r="K40">
        <v>7.6</v>
      </c>
      <c r="L40">
        <v>425</v>
      </c>
      <c r="M40">
        <v>6.3</v>
      </c>
      <c r="P40">
        <v>2.6</v>
      </c>
      <c r="Q40">
        <v>698</v>
      </c>
      <c r="R40">
        <v>17</v>
      </c>
      <c r="S40">
        <v>511</v>
      </c>
      <c r="T40">
        <v>8.5</v>
      </c>
      <c r="U40">
        <v>442</v>
      </c>
      <c r="V40">
        <v>6.5</v>
      </c>
      <c r="W40">
        <v>420</v>
      </c>
      <c r="X40">
        <v>5.7</v>
      </c>
      <c r="Y40">
        <v>420</v>
      </c>
      <c r="Z40">
        <v>5.2</v>
      </c>
    </row>
    <row r="41" spans="1:28" x14ac:dyDescent="0.25">
      <c r="B41" s="22" t="s">
        <v>149</v>
      </c>
      <c r="C41" s="22"/>
      <c r="D41" s="22"/>
      <c r="E41" s="22"/>
      <c r="F41" s="22"/>
      <c r="G41" s="22"/>
      <c r="H41" s="22"/>
      <c r="I41" s="22"/>
      <c r="J41" s="22"/>
      <c r="K41" s="22"/>
      <c r="L41" s="22"/>
      <c r="M41" s="22"/>
      <c r="P41" s="21" t="s">
        <v>150</v>
      </c>
      <c r="Q41" s="21"/>
      <c r="R41" s="21"/>
      <c r="S41" s="21"/>
      <c r="T41" s="21"/>
      <c r="U41" s="21"/>
      <c r="V41" s="21"/>
      <c r="W41" s="21"/>
      <c r="X41" s="21"/>
      <c r="Y41" s="21"/>
      <c r="Z41" s="21"/>
    </row>
    <row r="42" spans="1:28" x14ac:dyDescent="0.25">
      <c r="A42" s="20" t="s">
        <v>147</v>
      </c>
      <c r="B42" s="4">
        <v>9000</v>
      </c>
      <c r="C42">
        <v>1.3</v>
      </c>
      <c r="D42">
        <v>466</v>
      </c>
      <c r="E42">
        <v>19</v>
      </c>
      <c r="F42">
        <v>228</v>
      </c>
      <c r="G42">
        <v>11</v>
      </c>
      <c r="H42">
        <v>171</v>
      </c>
      <c r="I42">
        <v>9</v>
      </c>
      <c r="J42">
        <v>140</v>
      </c>
      <c r="K42">
        <v>8</v>
      </c>
      <c r="L42">
        <v>118</v>
      </c>
      <c r="M42">
        <v>7</v>
      </c>
      <c r="P42">
        <v>2.1</v>
      </c>
      <c r="Q42">
        <v>279</v>
      </c>
      <c r="R42">
        <v>11</v>
      </c>
      <c r="S42">
        <v>148</v>
      </c>
      <c r="T42">
        <v>8</v>
      </c>
      <c r="U42">
        <v>124</v>
      </c>
      <c r="V42">
        <v>6</v>
      </c>
      <c r="W42">
        <v>111</v>
      </c>
      <c r="X42">
        <v>5</v>
      </c>
      <c r="Y42">
        <v>104</v>
      </c>
      <c r="Z42">
        <v>4</v>
      </c>
    </row>
    <row r="43" spans="1:28" x14ac:dyDescent="0.25">
      <c r="A43" s="20"/>
      <c r="B43" s="4">
        <v>10000</v>
      </c>
      <c r="C43">
        <v>1.4</v>
      </c>
      <c r="D43">
        <v>468</v>
      </c>
      <c r="E43">
        <v>19</v>
      </c>
      <c r="F43">
        <v>230</v>
      </c>
      <c r="G43">
        <v>11</v>
      </c>
      <c r="H43">
        <v>174</v>
      </c>
      <c r="I43">
        <v>9</v>
      </c>
      <c r="J43">
        <v>142</v>
      </c>
      <c r="K43">
        <v>8</v>
      </c>
      <c r="L43">
        <v>120</v>
      </c>
      <c r="M43">
        <v>7</v>
      </c>
      <c r="P43">
        <v>2.4</v>
      </c>
      <c r="Q43">
        <v>286</v>
      </c>
      <c r="R43">
        <v>13</v>
      </c>
      <c r="S43">
        <v>155</v>
      </c>
      <c r="T43">
        <v>8</v>
      </c>
      <c r="U43">
        <v>131</v>
      </c>
      <c r="V43">
        <v>6</v>
      </c>
      <c r="W43">
        <v>118</v>
      </c>
      <c r="X43">
        <v>5</v>
      </c>
      <c r="Y43">
        <v>112</v>
      </c>
      <c r="Z43">
        <v>4</v>
      </c>
    </row>
    <row r="44" spans="1:28" x14ac:dyDescent="0.25">
      <c r="A44" s="20"/>
      <c r="B44" s="4">
        <v>11000</v>
      </c>
      <c r="C44">
        <v>1.55</v>
      </c>
      <c r="D44">
        <v>470</v>
      </c>
      <c r="E44">
        <v>19</v>
      </c>
      <c r="F44">
        <v>232</v>
      </c>
      <c r="G44">
        <v>11</v>
      </c>
      <c r="H44">
        <v>176</v>
      </c>
      <c r="I44">
        <v>9</v>
      </c>
      <c r="J44">
        <v>144</v>
      </c>
      <c r="K44">
        <v>8</v>
      </c>
      <c r="L44">
        <v>123</v>
      </c>
      <c r="M44">
        <v>7</v>
      </c>
      <c r="P44">
        <v>2.6</v>
      </c>
      <c r="Q44">
        <v>293</v>
      </c>
      <c r="R44">
        <v>12</v>
      </c>
      <c r="S44">
        <v>163</v>
      </c>
      <c r="T44">
        <v>8</v>
      </c>
      <c r="U44">
        <v>139</v>
      </c>
      <c r="V44">
        <v>6</v>
      </c>
      <c r="W44">
        <v>126</v>
      </c>
      <c r="X44">
        <v>5</v>
      </c>
      <c r="Y44">
        <v>120</v>
      </c>
      <c r="Z44">
        <v>4</v>
      </c>
    </row>
  </sheetData>
  <mergeCells count="99">
    <mergeCell ref="B37:M37"/>
    <mergeCell ref="A38:A40"/>
    <mergeCell ref="P37:Z37"/>
    <mergeCell ref="A42:A44"/>
    <mergeCell ref="B41:M41"/>
    <mergeCell ref="P41:Z41"/>
    <mergeCell ref="P1:Z1"/>
    <mergeCell ref="Q2:Z2"/>
    <mergeCell ref="Q3:R3"/>
    <mergeCell ref="S3:T3"/>
    <mergeCell ref="E4:E5"/>
    <mergeCell ref="F4:F5"/>
    <mergeCell ref="G4:G5"/>
    <mergeCell ref="H4:H5"/>
    <mergeCell ref="I4:I5"/>
    <mergeCell ref="J4:J5"/>
    <mergeCell ref="W4:W5"/>
    <mergeCell ref="D2:M2"/>
    <mergeCell ref="L3:M3"/>
    <mergeCell ref="L4:L5"/>
    <mergeCell ref="M4:M5"/>
    <mergeCell ref="A6:A8"/>
    <mergeCell ref="P2:P5"/>
    <mergeCell ref="X4:X5"/>
    <mergeCell ref="Y4:Y5"/>
    <mergeCell ref="Z4:Z5"/>
    <mergeCell ref="B2:B5"/>
    <mergeCell ref="C2:C5"/>
    <mergeCell ref="U3:V3"/>
    <mergeCell ref="W3:X3"/>
    <mergeCell ref="Y3:Z3"/>
    <mergeCell ref="Q4:Q5"/>
    <mergeCell ref="R4:R5"/>
    <mergeCell ref="S4:S5"/>
    <mergeCell ref="T4:T5"/>
    <mergeCell ref="U4:U5"/>
    <mergeCell ref="V4:V5"/>
    <mergeCell ref="A1:A5"/>
    <mergeCell ref="D3:E3"/>
    <mergeCell ref="F3:G3"/>
    <mergeCell ref="H3:I3"/>
    <mergeCell ref="J3:K3"/>
    <mergeCell ref="D4:D5"/>
    <mergeCell ref="K4:K5"/>
    <mergeCell ref="B1:M1"/>
    <mergeCell ref="B9:M9"/>
    <mergeCell ref="P9:Z9"/>
    <mergeCell ref="A14:A16"/>
    <mergeCell ref="A18:A20"/>
    <mergeCell ref="A22:A24"/>
    <mergeCell ref="B21:M21"/>
    <mergeCell ref="P21:Z21"/>
    <mergeCell ref="A10:A12"/>
    <mergeCell ref="A26:A28"/>
    <mergeCell ref="B30:B33"/>
    <mergeCell ref="C30:C33"/>
    <mergeCell ref="D30:M30"/>
    <mergeCell ref="F31:G31"/>
    <mergeCell ref="H31:I31"/>
    <mergeCell ref="J31:K31"/>
    <mergeCell ref="L31:M31"/>
    <mergeCell ref="F32:F33"/>
    <mergeCell ref="G32:G33"/>
    <mergeCell ref="H32:H33"/>
    <mergeCell ref="I32:I33"/>
    <mergeCell ref="J32:J33"/>
    <mergeCell ref="A30:A31"/>
    <mergeCell ref="A34:A36"/>
    <mergeCell ref="D31:E31"/>
    <mergeCell ref="D32:D33"/>
    <mergeCell ref="E32:E33"/>
    <mergeCell ref="P30:P33"/>
    <mergeCell ref="K32:K33"/>
    <mergeCell ref="L32:L33"/>
    <mergeCell ref="M32:M33"/>
    <mergeCell ref="N32:N33"/>
    <mergeCell ref="O32:O33"/>
    <mergeCell ref="N31:O31"/>
    <mergeCell ref="Q31:R31"/>
    <mergeCell ref="S31:T31"/>
    <mergeCell ref="U31:V31"/>
    <mergeCell ref="W31:X31"/>
    <mergeCell ref="Y31:Z31"/>
    <mergeCell ref="P29:AB29"/>
    <mergeCell ref="B29:O29"/>
    <mergeCell ref="AA31:AB31"/>
    <mergeCell ref="Q32:Q33"/>
    <mergeCell ref="R32:R33"/>
    <mergeCell ref="S32:S33"/>
    <mergeCell ref="T32:T33"/>
    <mergeCell ref="U32:U33"/>
    <mergeCell ref="V32:V33"/>
    <mergeCell ref="W32:W33"/>
    <mergeCell ref="X32:X33"/>
    <mergeCell ref="Y32:Y33"/>
    <mergeCell ref="Z32:Z33"/>
    <mergeCell ref="AA32:AA33"/>
    <mergeCell ref="AB32:AB33"/>
    <mergeCell ref="Q30:Z30"/>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C81F1-7DF5-4426-A6CC-C308B5AE3590}">
  <dimension ref="A1:J58"/>
  <sheetViews>
    <sheetView workbookViewId="0">
      <selection activeCell="D86" sqref="D86"/>
    </sheetView>
  </sheetViews>
  <sheetFormatPr defaultRowHeight="13.8" x14ac:dyDescent="0.25"/>
  <sheetData>
    <row r="1" spans="1:10" x14ac:dyDescent="0.25">
      <c r="A1" s="20" t="s">
        <v>93</v>
      </c>
      <c r="B1" s="20"/>
      <c r="C1" s="20"/>
      <c r="D1" s="20"/>
      <c r="E1" s="20"/>
      <c r="F1" s="20"/>
      <c r="G1" s="20"/>
      <c r="H1" s="20"/>
      <c r="I1" s="20"/>
      <c r="J1" s="20"/>
    </row>
    <row r="2" spans="1:10" x14ac:dyDescent="0.25">
      <c r="A2" s="11"/>
      <c r="B2" s="11"/>
      <c r="C2" s="11"/>
      <c r="D2" s="11"/>
      <c r="E2" s="11"/>
      <c r="F2" s="11"/>
      <c r="G2" s="11"/>
      <c r="H2" s="11"/>
      <c r="I2" s="11"/>
      <c r="J2" s="11"/>
    </row>
    <row r="26" spans="1:10" x14ac:dyDescent="0.25">
      <c r="A26" s="20" t="s">
        <v>116</v>
      </c>
      <c r="B26" s="20"/>
      <c r="C26" s="20"/>
      <c r="D26" s="20"/>
      <c r="E26" s="20"/>
      <c r="F26" s="20"/>
      <c r="G26" s="20"/>
      <c r="H26" s="20"/>
      <c r="I26" s="20"/>
      <c r="J26" s="20"/>
    </row>
    <row r="58" spans="1:10" x14ac:dyDescent="0.25">
      <c r="A58" s="20" t="s">
        <v>151</v>
      </c>
      <c r="B58" s="20"/>
      <c r="C58" s="20"/>
      <c r="D58" s="20"/>
      <c r="E58" s="20"/>
      <c r="F58" s="20"/>
      <c r="G58" s="20"/>
      <c r="H58" s="20"/>
      <c r="I58" s="20"/>
      <c r="J58" s="20"/>
    </row>
  </sheetData>
  <mergeCells count="3">
    <mergeCell ref="A1:J1"/>
    <mergeCell ref="A26:J26"/>
    <mergeCell ref="A58:J58"/>
  </mergeCells>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4F651-B1AA-4647-B89B-641C17BFB1E9}">
  <dimension ref="A1:BM38"/>
  <sheetViews>
    <sheetView topLeftCell="BA1" workbookViewId="0">
      <selection activeCell="BL31" sqref="BL31:BL32"/>
    </sheetView>
  </sheetViews>
  <sheetFormatPr defaultRowHeight="13.8" x14ac:dyDescent="0.25"/>
  <cols>
    <col min="1" max="1" width="29.33203125" customWidth="1"/>
    <col min="2" max="2" width="8.6640625" customWidth="1"/>
    <col min="3" max="3" width="10.33203125" customWidth="1"/>
    <col min="16" max="16" width="10.33203125" customWidth="1"/>
    <col min="29" max="29" width="10.33203125" customWidth="1"/>
    <col min="42" max="42" width="10.33203125" customWidth="1"/>
    <col min="55" max="55" width="10.33203125" customWidth="1"/>
  </cols>
  <sheetData>
    <row r="1" spans="1:65" x14ac:dyDescent="0.25">
      <c r="A1" s="20" t="s">
        <v>10</v>
      </c>
      <c r="B1" s="22" t="s">
        <v>48</v>
      </c>
      <c r="C1" s="22"/>
      <c r="D1" s="22"/>
      <c r="E1" s="22"/>
      <c r="F1" s="22"/>
      <c r="G1" s="22"/>
      <c r="H1" s="22"/>
      <c r="I1" s="22"/>
      <c r="J1" s="22"/>
      <c r="K1" s="22"/>
      <c r="L1" s="22"/>
      <c r="M1" s="22"/>
      <c r="P1" s="21" t="s">
        <v>51</v>
      </c>
      <c r="Q1" s="21"/>
      <c r="R1" s="21"/>
      <c r="S1" s="21"/>
      <c r="T1" s="21"/>
      <c r="U1" s="21"/>
      <c r="V1" s="21"/>
      <c r="W1" s="21"/>
      <c r="X1" s="21"/>
      <c r="Y1" s="21"/>
      <c r="Z1" s="21"/>
      <c r="AC1" s="25" t="s">
        <v>50</v>
      </c>
      <c r="AD1" s="25"/>
      <c r="AE1" s="25"/>
      <c r="AF1" s="25"/>
      <c r="AG1" s="25"/>
      <c r="AH1" s="25"/>
      <c r="AI1" s="25"/>
      <c r="AJ1" s="25"/>
      <c r="AK1" s="25"/>
      <c r="AL1" s="25"/>
      <c r="AM1" s="25"/>
      <c r="AP1" s="26" t="s">
        <v>49</v>
      </c>
      <c r="AQ1" s="26"/>
      <c r="AR1" s="26"/>
      <c r="AS1" s="26"/>
      <c r="AT1" s="26"/>
      <c r="AU1" s="26"/>
      <c r="AV1" s="26"/>
      <c r="AW1" s="26"/>
      <c r="AX1" s="26"/>
      <c r="AY1" s="26"/>
      <c r="AZ1" s="26"/>
      <c r="BC1" s="24" t="s">
        <v>52</v>
      </c>
      <c r="BD1" s="24"/>
      <c r="BE1" s="24"/>
      <c r="BF1" s="24"/>
      <c r="BG1" s="24"/>
      <c r="BH1" s="24"/>
      <c r="BI1" s="24"/>
      <c r="BJ1" s="24"/>
      <c r="BK1" s="24"/>
      <c r="BL1" s="24"/>
      <c r="BM1" s="24"/>
    </row>
    <row r="2" spans="1:65" ht="13.8" customHeight="1" x14ac:dyDescent="0.25">
      <c r="A2" s="20"/>
      <c r="B2" s="17" t="s">
        <v>19</v>
      </c>
      <c r="C2" s="17" t="s">
        <v>8</v>
      </c>
      <c r="D2" s="20" t="s">
        <v>9</v>
      </c>
      <c r="E2" s="20"/>
      <c r="F2" s="20"/>
      <c r="G2" s="20"/>
      <c r="H2" s="20"/>
      <c r="I2" s="20"/>
      <c r="J2" s="20"/>
      <c r="K2" s="20"/>
      <c r="L2" s="20"/>
      <c r="M2" s="20"/>
      <c r="P2" s="17" t="s">
        <v>8</v>
      </c>
      <c r="Q2" s="20" t="s">
        <v>9</v>
      </c>
      <c r="R2" s="20"/>
      <c r="S2" s="20"/>
      <c r="T2" s="20"/>
      <c r="U2" s="20"/>
      <c r="V2" s="20"/>
      <c r="W2" s="20"/>
      <c r="X2" s="20"/>
      <c r="Y2" s="20"/>
      <c r="Z2" s="20"/>
      <c r="AC2" s="17" t="s">
        <v>8</v>
      </c>
      <c r="AD2" s="20" t="s">
        <v>9</v>
      </c>
      <c r="AE2" s="20"/>
      <c r="AF2" s="20"/>
      <c r="AG2" s="20"/>
      <c r="AH2" s="20"/>
      <c r="AI2" s="20"/>
      <c r="AJ2" s="20"/>
      <c r="AK2" s="20"/>
      <c r="AL2" s="20"/>
      <c r="AM2" s="20"/>
      <c r="AP2" s="17" t="s">
        <v>8</v>
      </c>
      <c r="AQ2" s="20" t="s">
        <v>9</v>
      </c>
      <c r="AR2" s="20"/>
      <c r="AS2" s="20"/>
      <c r="AT2" s="20"/>
      <c r="AU2" s="20"/>
      <c r="AV2" s="20"/>
      <c r="AW2" s="20"/>
      <c r="AX2" s="20"/>
      <c r="AY2" s="20"/>
      <c r="AZ2" s="20"/>
      <c r="BC2" s="17" t="s">
        <v>8</v>
      </c>
      <c r="BD2" s="20" t="s">
        <v>9</v>
      </c>
      <c r="BE2" s="20"/>
      <c r="BF2" s="20"/>
      <c r="BG2" s="20"/>
      <c r="BH2" s="20"/>
      <c r="BI2" s="20"/>
      <c r="BJ2" s="20"/>
      <c r="BK2" s="20"/>
      <c r="BL2" s="20"/>
      <c r="BM2" s="20"/>
    </row>
    <row r="3" spans="1:65" x14ac:dyDescent="0.25">
      <c r="A3" s="20"/>
      <c r="B3" s="17"/>
      <c r="C3" s="17"/>
      <c r="D3" s="20">
        <v>100</v>
      </c>
      <c r="E3" s="20"/>
      <c r="F3" s="20">
        <v>300</v>
      </c>
      <c r="G3" s="20"/>
      <c r="H3" s="20">
        <v>500</v>
      </c>
      <c r="I3" s="20"/>
      <c r="J3" s="20">
        <v>700</v>
      </c>
      <c r="K3" s="20"/>
      <c r="L3" s="20">
        <v>1000</v>
      </c>
      <c r="M3" s="20"/>
      <c r="P3" s="17"/>
      <c r="Q3" s="20">
        <v>100</v>
      </c>
      <c r="R3" s="20"/>
      <c r="S3" s="20">
        <v>300</v>
      </c>
      <c r="T3" s="20"/>
      <c r="U3" s="20">
        <v>500</v>
      </c>
      <c r="V3" s="20"/>
      <c r="W3" s="20">
        <v>700</v>
      </c>
      <c r="X3" s="20"/>
      <c r="Y3" s="20">
        <v>1000</v>
      </c>
      <c r="Z3" s="20"/>
      <c r="AC3" s="17"/>
      <c r="AD3" s="20">
        <v>100</v>
      </c>
      <c r="AE3" s="20"/>
      <c r="AF3" s="20">
        <v>300</v>
      </c>
      <c r="AG3" s="20"/>
      <c r="AH3" s="20">
        <v>500</v>
      </c>
      <c r="AI3" s="20"/>
      <c r="AJ3" s="20">
        <v>700</v>
      </c>
      <c r="AK3" s="20"/>
      <c r="AL3" s="20">
        <v>1000</v>
      </c>
      <c r="AM3" s="20"/>
      <c r="AP3" s="17"/>
      <c r="AQ3" s="20">
        <v>100</v>
      </c>
      <c r="AR3" s="20"/>
      <c r="AS3" s="20">
        <v>300</v>
      </c>
      <c r="AT3" s="20"/>
      <c r="AU3" s="20">
        <v>500</v>
      </c>
      <c r="AV3" s="20"/>
      <c r="AW3" s="20">
        <v>700</v>
      </c>
      <c r="AX3" s="20"/>
      <c r="AY3" s="20">
        <v>1000</v>
      </c>
      <c r="AZ3" s="20"/>
      <c r="BC3" s="17"/>
      <c r="BD3" s="20">
        <v>100</v>
      </c>
      <c r="BE3" s="20"/>
      <c r="BF3" s="20">
        <v>300</v>
      </c>
      <c r="BG3" s="20"/>
      <c r="BH3" s="20">
        <v>500</v>
      </c>
      <c r="BI3" s="20"/>
      <c r="BJ3" s="20">
        <v>700</v>
      </c>
      <c r="BK3" s="20"/>
      <c r="BL3" s="20">
        <v>1000</v>
      </c>
      <c r="BM3" s="20"/>
    </row>
    <row r="4" spans="1:65" ht="13.8" customHeight="1" x14ac:dyDescent="0.25">
      <c r="A4" s="20"/>
      <c r="B4" s="17"/>
      <c r="C4" s="17"/>
      <c r="D4" s="17" t="s">
        <v>16</v>
      </c>
      <c r="E4" s="17" t="s">
        <v>17</v>
      </c>
      <c r="F4" s="17" t="s">
        <v>16</v>
      </c>
      <c r="G4" s="17" t="s">
        <v>17</v>
      </c>
      <c r="H4" s="17" t="s">
        <v>16</v>
      </c>
      <c r="I4" s="17" t="s">
        <v>17</v>
      </c>
      <c r="J4" s="17" t="s">
        <v>16</v>
      </c>
      <c r="K4" s="17" t="s">
        <v>17</v>
      </c>
      <c r="L4" s="17" t="s">
        <v>16</v>
      </c>
      <c r="M4" s="17" t="s">
        <v>17</v>
      </c>
      <c r="P4" s="17"/>
      <c r="Q4" s="17" t="s">
        <v>16</v>
      </c>
      <c r="R4" s="17" t="s">
        <v>17</v>
      </c>
      <c r="S4" s="17" t="s">
        <v>16</v>
      </c>
      <c r="T4" s="17" t="s">
        <v>17</v>
      </c>
      <c r="U4" s="17" t="s">
        <v>16</v>
      </c>
      <c r="V4" s="17" t="s">
        <v>17</v>
      </c>
      <c r="W4" s="17" t="s">
        <v>16</v>
      </c>
      <c r="X4" s="17" t="s">
        <v>17</v>
      </c>
      <c r="Y4" s="17" t="s">
        <v>16</v>
      </c>
      <c r="Z4" s="17" t="s">
        <v>17</v>
      </c>
      <c r="AC4" s="17"/>
      <c r="AD4" s="17" t="s">
        <v>16</v>
      </c>
      <c r="AE4" s="17" t="s">
        <v>17</v>
      </c>
      <c r="AF4" s="17" t="s">
        <v>16</v>
      </c>
      <c r="AG4" s="17" t="s">
        <v>17</v>
      </c>
      <c r="AH4" s="17" t="s">
        <v>16</v>
      </c>
      <c r="AI4" s="17" t="s">
        <v>17</v>
      </c>
      <c r="AJ4" s="17" t="s">
        <v>16</v>
      </c>
      <c r="AK4" s="17" t="s">
        <v>17</v>
      </c>
      <c r="AL4" s="17" t="s">
        <v>16</v>
      </c>
      <c r="AM4" s="17" t="s">
        <v>17</v>
      </c>
      <c r="AP4" s="17"/>
      <c r="AQ4" s="17" t="s">
        <v>16</v>
      </c>
      <c r="AR4" s="17" t="s">
        <v>17</v>
      </c>
      <c r="AS4" s="17" t="s">
        <v>16</v>
      </c>
      <c r="AT4" s="17" t="s">
        <v>17</v>
      </c>
      <c r="AU4" s="17" t="s">
        <v>16</v>
      </c>
      <c r="AV4" s="17" t="s">
        <v>17</v>
      </c>
      <c r="AW4" s="17" t="s">
        <v>16</v>
      </c>
      <c r="AX4" s="17" t="s">
        <v>17</v>
      </c>
      <c r="AY4" s="17" t="s">
        <v>16</v>
      </c>
      <c r="AZ4" s="17" t="s">
        <v>17</v>
      </c>
      <c r="BC4" s="17"/>
      <c r="BD4" s="17" t="s">
        <v>16</v>
      </c>
      <c r="BE4" s="17" t="s">
        <v>17</v>
      </c>
      <c r="BF4" s="17" t="s">
        <v>16</v>
      </c>
      <c r="BG4" s="17" t="s">
        <v>17</v>
      </c>
      <c r="BH4" s="17" t="s">
        <v>16</v>
      </c>
      <c r="BI4" s="17" t="s">
        <v>17</v>
      </c>
      <c r="BJ4" s="17" t="s">
        <v>16</v>
      </c>
      <c r="BK4" s="17" t="s">
        <v>17</v>
      </c>
      <c r="BL4" s="17" t="s">
        <v>16</v>
      </c>
      <c r="BM4" s="17" t="s">
        <v>17</v>
      </c>
    </row>
    <row r="5" spans="1:65" ht="24.6" customHeight="1" x14ac:dyDescent="0.25">
      <c r="A5" s="20"/>
      <c r="B5" s="17"/>
      <c r="C5" s="17"/>
      <c r="D5" s="17"/>
      <c r="E5" s="17"/>
      <c r="F5" s="17"/>
      <c r="G5" s="17"/>
      <c r="H5" s="17"/>
      <c r="I5" s="17"/>
      <c r="J5" s="17"/>
      <c r="K5" s="17"/>
      <c r="L5" s="17"/>
      <c r="M5" s="17"/>
      <c r="P5" s="17"/>
      <c r="Q5" s="17"/>
      <c r="R5" s="17"/>
      <c r="S5" s="17"/>
      <c r="T5" s="17"/>
      <c r="U5" s="17"/>
      <c r="V5" s="17"/>
      <c r="W5" s="17"/>
      <c r="X5" s="17"/>
      <c r="Y5" s="17"/>
      <c r="Z5" s="17"/>
      <c r="AC5" s="17"/>
      <c r="AD5" s="17"/>
      <c r="AE5" s="17"/>
      <c r="AF5" s="17"/>
      <c r="AG5" s="17"/>
      <c r="AH5" s="17"/>
      <c r="AI5" s="17"/>
      <c r="AJ5" s="17"/>
      <c r="AK5" s="17"/>
      <c r="AL5" s="17"/>
      <c r="AM5" s="17"/>
      <c r="AP5" s="17"/>
      <c r="AQ5" s="17"/>
      <c r="AR5" s="17"/>
      <c r="AS5" s="17"/>
      <c r="AT5" s="17"/>
      <c r="AU5" s="17"/>
      <c r="AV5" s="17"/>
      <c r="AW5" s="17"/>
      <c r="AX5" s="17"/>
      <c r="AY5" s="17"/>
      <c r="AZ5" s="17"/>
      <c r="BC5" s="17"/>
      <c r="BD5" s="17"/>
      <c r="BE5" s="17"/>
      <c r="BF5" s="17"/>
      <c r="BG5" s="17"/>
      <c r="BH5" s="17"/>
      <c r="BI5" s="17"/>
      <c r="BJ5" s="17"/>
      <c r="BK5" s="17"/>
      <c r="BL5" s="17"/>
      <c r="BM5" s="17"/>
    </row>
    <row r="6" spans="1:65" x14ac:dyDescent="0.25">
      <c r="A6" s="17" t="s">
        <v>40</v>
      </c>
      <c r="B6" s="1">
        <v>9000</v>
      </c>
      <c r="C6">
        <v>1.51</v>
      </c>
      <c r="D6">
        <v>482</v>
      </c>
      <c r="E6">
        <v>2.38</v>
      </c>
      <c r="F6">
        <v>394</v>
      </c>
      <c r="G6">
        <v>1.06</v>
      </c>
      <c r="H6">
        <v>365</v>
      </c>
      <c r="I6">
        <v>0.9</v>
      </c>
      <c r="J6">
        <v>349</v>
      </c>
      <c r="K6">
        <v>0.83</v>
      </c>
      <c r="L6">
        <v>333</v>
      </c>
      <c r="M6">
        <v>0.77</v>
      </c>
      <c r="P6">
        <v>1.25</v>
      </c>
      <c r="Q6">
        <v>77</v>
      </c>
      <c r="R6">
        <v>0.69</v>
      </c>
      <c r="AC6">
        <v>1</v>
      </c>
      <c r="AF6">
        <v>41</v>
      </c>
      <c r="AG6">
        <v>0.36</v>
      </c>
      <c r="AP6">
        <v>0.75</v>
      </c>
      <c r="AU6">
        <v>30</v>
      </c>
      <c r="AV6">
        <v>0.27</v>
      </c>
      <c r="AW6">
        <v>25</v>
      </c>
      <c r="AX6">
        <v>0.22</v>
      </c>
      <c r="AY6">
        <v>20</v>
      </c>
      <c r="AZ6">
        <v>0.18</v>
      </c>
      <c r="BC6">
        <v>1.25</v>
      </c>
      <c r="BD6">
        <v>58</v>
      </c>
      <c r="BE6">
        <v>0.51</v>
      </c>
      <c r="BF6">
        <v>31</v>
      </c>
      <c r="BG6">
        <v>0.28000000000000003</v>
      </c>
      <c r="BH6">
        <v>24</v>
      </c>
      <c r="BI6">
        <v>0.21</v>
      </c>
      <c r="BJ6">
        <v>19</v>
      </c>
      <c r="BK6">
        <v>0.17</v>
      </c>
      <c r="BL6">
        <v>16</v>
      </c>
      <c r="BM6">
        <v>0.14000000000000001</v>
      </c>
    </row>
    <row r="7" spans="1:65" x14ac:dyDescent="0.25">
      <c r="A7" s="17"/>
      <c r="B7" s="1">
        <v>10000</v>
      </c>
      <c r="C7">
        <v>1.63</v>
      </c>
      <c r="D7">
        <v>524</v>
      </c>
      <c r="E7">
        <v>2.52</v>
      </c>
      <c r="F7">
        <v>431</v>
      </c>
      <c r="G7">
        <v>1.1299999999999999</v>
      </c>
      <c r="H7">
        <v>400</v>
      </c>
      <c r="I7">
        <v>0.98</v>
      </c>
      <c r="J7">
        <v>382</v>
      </c>
      <c r="K7">
        <v>0.9</v>
      </c>
      <c r="L7">
        <v>366</v>
      </c>
      <c r="M7">
        <v>0.84</v>
      </c>
      <c r="P7">
        <v>1.38</v>
      </c>
      <c r="Q7">
        <v>79</v>
      </c>
      <c r="R7">
        <v>0.7</v>
      </c>
      <c r="AC7">
        <v>1.1000000000000001</v>
      </c>
      <c r="AF7">
        <v>42</v>
      </c>
      <c r="AG7">
        <v>0.37</v>
      </c>
      <c r="AP7">
        <v>0.83</v>
      </c>
      <c r="AU7">
        <v>31</v>
      </c>
      <c r="AV7">
        <v>0.27</v>
      </c>
      <c r="AW7">
        <v>25</v>
      </c>
      <c r="AX7">
        <v>0.23</v>
      </c>
      <c r="AY7">
        <v>21</v>
      </c>
      <c r="AZ7">
        <v>0.19</v>
      </c>
      <c r="BC7">
        <v>1.38</v>
      </c>
      <c r="BD7">
        <v>59</v>
      </c>
      <c r="BE7">
        <v>0.53</v>
      </c>
      <c r="BF7">
        <v>32</v>
      </c>
      <c r="BG7">
        <v>0.28000000000000003</v>
      </c>
      <c r="BH7">
        <v>24</v>
      </c>
      <c r="BI7">
        <v>0.21</v>
      </c>
      <c r="BJ7">
        <v>20</v>
      </c>
      <c r="BK7">
        <v>0.18</v>
      </c>
      <c r="BL7">
        <v>16</v>
      </c>
      <c r="BM7">
        <v>0.15</v>
      </c>
    </row>
    <row r="8" spans="1:65" x14ac:dyDescent="0.25">
      <c r="A8" s="17"/>
      <c r="B8" s="1">
        <v>11000</v>
      </c>
      <c r="C8">
        <v>1.75</v>
      </c>
      <c r="D8">
        <v>565</v>
      </c>
      <c r="E8">
        <v>2.67</v>
      </c>
      <c r="F8">
        <v>467</v>
      </c>
      <c r="G8">
        <v>1.21</v>
      </c>
      <c r="H8">
        <v>434</v>
      </c>
      <c r="I8">
        <v>1.05</v>
      </c>
      <c r="J8">
        <v>415</v>
      </c>
      <c r="K8">
        <v>0.97</v>
      </c>
      <c r="L8">
        <v>398</v>
      </c>
      <c r="M8">
        <v>0.9</v>
      </c>
      <c r="P8">
        <v>1.53</v>
      </c>
      <c r="Q8">
        <v>81</v>
      </c>
      <c r="R8">
        <v>0.72</v>
      </c>
      <c r="AC8">
        <v>1.21</v>
      </c>
      <c r="AF8">
        <v>43</v>
      </c>
      <c r="AG8">
        <v>0.38</v>
      </c>
      <c r="AP8">
        <v>0.91</v>
      </c>
      <c r="AU8">
        <v>31</v>
      </c>
      <c r="AV8">
        <v>0.28000000000000003</v>
      </c>
      <c r="AW8">
        <v>26</v>
      </c>
      <c r="AX8">
        <v>0.23</v>
      </c>
      <c r="AY8">
        <v>21</v>
      </c>
      <c r="AZ8">
        <v>0.19</v>
      </c>
      <c r="BC8">
        <v>1.53</v>
      </c>
      <c r="BD8">
        <v>60</v>
      </c>
      <c r="BE8">
        <v>0.54</v>
      </c>
      <c r="BF8">
        <v>33</v>
      </c>
      <c r="BG8">
        <v>0.28999999999999998</v>
      </c>
      <c r="BH8">
        <v>25</v>
      </c>
      <c r="BI8">
        <v>0.22</v>
      </c>
      <c r="BJ8">
        <v>20</v>
      </c>
      <c r="BK8">
        <v>0.18</v>
      </c>
      <c r="BL8">
        <v>17</v>
      </c>
      <c r="BM8">
        <v>0.15</v>
      </c>
    </row>
    <row r="9" spans="1:65" x14ac:dyDescent="0.25">
      <c r="B9" s="22" t="s">
        <v>53</v>
      </c>
      <c r="C9" s="22"/>
      <c r="D9" s="22"/>
      <c r="E9" s="22"/>
      <c r="F9" s="22"/>
      <c r="G9" s="22"/>
      <c r="H9" s="22"/>
      <c r="I9" s="22"/>
      <c r="J9" s="22"/>
      <c r="K9" s="22"/>
      <c r="L9" s="22"/>
      <c r="M9" s="22"/>
      <c r="P9" s="21" t="s">
        <v>54</v>
      </c>
      <c r="Q9" s="21"/>
      <c r="R9" s="21"/>
      <c r="S9" s="21"/>
      <c r="T9" s="21"/>
      <c r="U9" s="21"/>
      <c r="V9" s="21"/>
      <c r="W9" s="21"/>
      <c r="X9" s="21"/>
      <c r="Y9" s="21"/>
      <c r="Z9" s="21"/>
      <c r="AC9" s="25" t="s">
        <v>55</v>
      </c>
      <c r="AD9" s="25"/>
      <c r="AE9" s="25"/>
      <c r="AF9" s="25"/>
      <c r="AG9" s="25"/>
      <c r="AH9" s="25"/>
      <c r="AI9" s="25"/>
      <c r="AJ9" s="25"/>
      <c r="AK9" s="25"/>
      <c r="AL9" s="25"/>
      <c r="AM9" s="25"/>
      <c r="AP9" s="26" t="s">
        <v>56</v>
      </c>
      <c r="AQ9" s="26"/>
      <c r="AR9" s="26"/>
      <c r="AS9" s="26"/>
      <c r="AT9" s="26"/>
      <c r="AU9" s="26"/>
      <c r="AV9" s="26"/>
      <c r="AW9" s="26"/>
      <c r="AX9" s="26"/>
      <c r="AY9" s="26"/>
      <c r="AZ9" s="26"/>
      <c r="BC9" s="24" t="s">
        <v>57</v>
      </c>
      <c r="BD9" s="24"/>
      <c r="BE9" s="24"/>
      <c r="BF9" s="24"/>
      <c r="BG9" s="24"/>
      <c r="BH9" s="24"/>
      <c r="BI9" s="24"/>
      <c r="BJ9" s="24"/>
      <c r="BK9" s="24"/>
      <c r="BL9" s="24"/>
      <c r="BM9" s="24"/>
    </row>
    <row r="10" spans="1:65" x14ac:dyDescent="0.25">
      <c r="A10" s="17" t="s">
        <v>41</v>
      </c>
      <c r="B10" s="1">
        <v>9000</v>
      </c>
      <c r="C10">
        <v>1.34</v>
      </c>
      <c r="D10">
        <v>430</v>
      </c>
      <c r="E10">
        <v>2.12</v>
      </c>
      <c r="F10">
        <v>352</v>
      </c>
      <c r="G10">
        <v>0.94</v>
      </c>
      <c r="H10">
        <v>326</v>
      </c>
      <c r="I10">
        <v>0.81</v>
      </c>
      <c r="J10">
        <v>311</v>
      </c>
      <c r="K10">
        <v>0.74</v>
      </c>
      <c r="L10">
        <v>298</v>
      </c>
      <c r="M10">
        <v>0.69</v>
      </c>
      <c r="P10">
        <v>1.1200000000000001</v>
      </c>
      <c r="Q10">
        <v>59</v>
      </c>
      <c r="R10">
        <v>0.52</v>
      </c>
      <c r="AC10">
        <v>0.9</v>
      </c>
      <c r="AF10">
        <v>31</v>
      </c>
      <c r="AG10">
        <v>0.28000000000000003</v>
      </c>
      <c r="AP10">
        <v>0.67</v>
      </c>
      <c r="AU10">
        <v>23</v>
      </c>
      <c r="AV10">
        <v>0.21</v>
      </c>
      <c r="AW10">
        <v>19</v>
      </c>
      <c r="AX10">
        <v>0.17</v>
      </c>
      <c r="AY10">
        <v>16</v>
      </c>
      <c r="AZ10">
        <v>0.14000000000000001</v>
      </c>
      <c r="BC10">
        <v>2.2599999999999998</v>
      </c>
      <c r="BD10">
        <v>47</v>
      </c>
      <c r="BE10">
        <v>0.41</v>
      </c>
      <c r="BF10">
        <v>25</v>
      </c>
      <c r="BG10">
        <v>0.23</v>
      </c>
      <c r="BH10">
        <v>19</v>
      </c>
      <c r="BI10">
        <v>0.17</v>
      </c>
      <c r="BJ10">
        <v>16</v>
      </c>
      <c r="BK10">
        <v>0.14000000000000001</v>
      </c>
      <c r="BL10">
        <v>13</v>
      </c>
      <c r="BM10">
        <v>0.12</v>
      </c>
    </row>
    <row r="11" spans="1:65" x14ac:dyDescent="0.25">
      <c r="A11" s="17"/>
      <c r="B11" s="1">
        <v>10000</v>
      </c>
      <c r="C11">
        <v>1.45</v>
      </c>
      <c r="D11">
        <v>468</v>
      </c>
      <c r="E11">
        <v>2.25</v>
      </c>
      <c r="F11">
        <v>384</v>
      </c>
      <c r="G11">
        <v>1.01</v>
      </c>
      <c r="H11">
        <v>357</v>
      </c>
      <c r="I11">
        <v>0.87</v>
      </c>
      <c r="J11">
        <v>341</v>
      </c>
      <c r="K11">
        <v>0.8</v>
      </c>
      <c r="L11">
        <v>327</v>
      </c>
      <c r="M11">
        <v>0.75</v>
      </c>
      <c r="P11">
        <v>1.25</v>
      </c>
      <c r="Q11">
        <v>60</v>
      </c>
      <c r="R11">
        <v>0.54</v>
      </c>
      <c r="AC11">
        <v>1</v>
      </c>
      <c r="AF11">
        <v>32</v>
      </c>
      <c r="AG11">
        <v>0.28000000000000003</v>
      </c>
      <c r="AP11">
        <v>0.75</v>
      </c>
      <c r="AU11">
        <v>23</v>
      </c>
      <c r="AV11">
        <v>0.21</v>
      </c>
      <c r="AW11">
        <v>19</v>
      </c>
      <c r="AX11">
        <v>0.17</v>
      </c>
      <c r="AY11">
        <v>16</v>
      </c>
      <c r="AZ11">
        <v>0.14000000000000001</v>
      </c>
      <c r="BC11">
        <v>2.52</v>
      </c>
      <c r="BD11">
        <v>48</v>
      </c>
      <c r="BE11">
        <v>0.43</v>
      </c>
      <c r="BF11">
        <v>26</v>
      </c>
      <c r="BG11">
        <v>0.23</v>
      </c>
      <c r="BH11">
        <v>20</v>
      </c>
      <c r="BI11">
        <v>0.17</v>
      </c>
      <c r="BJ11">
        <v>16</v>
      </c>
      <c r="BK11">
        <v>0.14000000000000001</v>
      </c>
      <c r="BL11">
        <v>13</v>
      </c>
      <c r="BM11">
        <v>0.12</v>
      </c>
    </row>
    <row r="12" spans="1:65" x14ac:dyDescent="0.25">
      <c r="A12" s="17"/>
      <c r="B12" s="1">
        <v>11000</v>
      </c>
      <c r="C12">
        <v>1.56</v>
      </c>
      <c r="D12">
        <v>505</v>
      </c>
      <c r="E12">
        <v>2.38</v>
      </c>
      <c r="F12">
        <v>417</v>
      </c>
      <c r="G12">
        <v>1.08</v>
      </c>
      <c r="H12">
        <v>388</v>
      </c>
      <c r="I12">
        <v>0.94</v>
      </c>
      <c r="J12">
        <v>371</v>
      </c>
      <c r="K12">
        <v>0.87</v>
      </c>
      <c r="L12">
        <v>355</v>
      </c>
      <c r="M12">
        <v>0.81</v>
      </c>
      <c r="P12">
        <v>1.37</v>
      </c>
      <c r="Q12">
        <v>62</v>
      </c>
      <c r="R12">
        <v>0.55000000000000004</v>
      </c>
      <c r="AC12">
        <v>1.1000000000000001</v>
      </c>
      <c r="AF12">
        <v>33</v>
      </c>
      <c r="AG12">
        <v>0.28999999999999998</v>
      </c>
      <c r="AP12">
        <v>0.82</v>
      </c>
      <c r="AU12">
        <v>24</v>
      </c>
      <c r="AV12">
        <v>0.22</v>
      </c>
      <c r="AW12">
        <v>20</v>
      </c>
      <c r="AX12">
        <v>0.17</v>
      </c>
      <c r="AY12">
        <v>16</v>
      </c>
      <c r="AZ12">
        <v>0.14000000000000001</v>
      </c>
      <c r="BC12">
        <v>2.77</v>
      </c>
      <c r="BD12">
        <v>49</v>
      </c>
      <c r="BE12">
        <v>0.44</v>
      </c>
      <c r="BF12">
        <v>27</v>
      </c>
      <c r="BG12">
        <v>0.24</v>
      </c>
      <c r="BH12">
        <v>20</v>
      </c>
      <c r="BI12">
        <v>0.17</v>
      </c>
      <c r="BJ12">
        <v>17</v>
      </c>
      <c r="BK12">
        <v>0.14000000000000001</v>
      </c>
      <c r="BL12">
        <v>14</v>
      </c>
      <c r="BM12">
        <v>0.12</v>
      </c>
    </row>
    <row r="14" spans="1:65" x14ac:dyDescent="0.25">
      <c r="A14" s="17" t="s">
        <v>47</v>
      </c>
      <c r="B14" s="13">
        <v>9000</v>
      </c>
      <c r="C14" s="14">
        <v>1.34</v>
      </c>
      <c r="D14" s="6">
        <v>430</v>
      </c>
      <c r="E14" s="6">
        <v>2.12</v>
      </c>
      <c r="F14" s="6">
        <v>352</v>
      </c>
      <c r="G14" s="6">
        <v>0.94</v>
      </c>
      <c r="H14" s="6">
        <v>326</v>
      </c>
      <c r="I14" s="6">
        <v>0.81</v>
      </c>
      <c r="J14" s="6">
        <v>311</v>
      </c>
      <c r="K14" s="6">
        <v>0.74</v>
      </c>
      <c r="L14" s="6">
        <v>298</v>
      </c>
      <c r="M14" s="6">
        <v>0.69</v>
      </c>
      <c r="P14">
        <v>1.1200000000000001</v>
      </c>
      <c r="Q14">
        <v>59</v>
      </c>
      <c r="R14">
        <v>0.52</v>
      </c>
      <c r="AC14">
        <v>0.9</v>
      </c>
      <c r="AF14">
        <v>31</v>
      </c>
      <c r="AG14">
        <v>0.28000000000000003</v>
      </c>
      <c r="AP14">
        <v>0.67</v>
      </c>
      <c r="AU14">
        <v>23</v>
      </c>
      <c r="AV14">
        <v>0.21</v>
      </c>
      <c r="AW14">
        <v>19</v>
      </c>
      <c r="AX14">
        <v>0.17</v>
      </c>
      <c r="AY14">
        <v>16</v>
      </c>
      <c r="AZ14">
        <v>0.14000000000000001</v>
      </c>
      <c r="BC14">
        <v>2.2599999999999998</v>
      </c>
      <c r="BD14">
        <v>47</v>
      </c>
      <c r="BE14">
        <v>0.41</v>
      </c>
      <c r="BF14">
        <v>25</v>
      </c>
      <c r="BG14">
        <v>0.23</v>
      </c>
      <c r="BH14">
        <v>19</v>
      </c>
      <c r="BI14">
        <v>0.17</v>
      </c>
      <c r="BJ14">
        <v>16</v>
      </c>
      <c r="BK14">
        <v>0.14000000000000001</v>
      </c>
      <c r="BL14">
        <v>13</v>
      </c>
      <c r="BM14">
        <v>0.12</v>
      </c>
    </row>
    <row r="15" spans="1:65" x14ac:dyDescent="0.25">
      <c r="A15" s="17"/>
      <c r="B15" s="13">
        <v>10000</v>
      </c>
      <c r="C15" s="14">
        <v>1.45</v>
      </c>
      <c r="D15" s="6">
        <v>468</v>
      </c>
      <c r="E15" s="6">
        <v>2.25</v>
      </c>
      <c r="F15" s="6">
        <v>384</v>
      </c>
      <c r="G15" s="6">
        <v>1.01</v>
      </c>
      <c r="H15" s="6">
        <v>357</v>
      </c>
      <c r="I15" s="6">
        <v>0.87</v>
      </c>
      <c r="J15" s="6">
        <v>341</v>
      </c>
      <c r="K15" s="6">
        <v>0.8</v>
      </c>
      <c r="L15" s="6">
        <v>327</v>
      </c>
      <c r="M15" s="6">
        <v>0.75</v>
      </c>
      <c r="P15">
        <v>1.25</v>
      </c>
      <c r="Q15">
        <v>60</v>
      </c>
      <c r="R15">
        <v>0.54</v>
      </c>
      <c r="AC15">
        <v>1</v>
      </c>
      <c r="AF15">
        <v>32</v>
      </c>
      <c r="AG15">
        <v>0.28000000000000003</v>
      </c>
      <c r="AP15">
        <v>0.75</v>
      </c>
      <c r="AU15">
        <v>23</v>
      </c>
      <c r="AV15">
        <v>0.21</v>
      </c>
      <c r="AW15">
        <v>19</v>
      </c>
      <c r="AX15">
        <v>0.17</v>
      </c>
      <c r="AY15">
        <v>16</v>
      </c>
      <c r="AZ15">
        <v>0.14000000000000001</v>
      </c>
      <c r="BC15">
        <v>2.52</v>
      </c>
      <c r="BD15">
        <v>48</v>
      </c>
      <c r="BE15">
        <v>0.43</v>
      </c>
      <c r="BF15">
        <v>26</v>
      </c>
      <c r="BG15">
        <v>0.23</v>
      </c>
      <c r="BH15">
        <v>20</v>
      </c>
      <c r="BI15">
        <v>0.17</v>
      </c>
      <c r="BJ15">
        <v>16</v>
      </c>
      <c r="BK15">
        <v>0.14000000000000001</v>
      </c>
      <c r="BL15">
        <v>13</v>
      </c>
      <c r="BM15">
        <v>0.12</v>
      </c>
    </row>
    <row r="16" spans="1:65" x14ac:dyDescent="0.25">
      <c r="A16" s="17"/>
      <c r="B16" s="13">
        <v>11000</v>
      </c>
      <c r="C16" s="14">
        <v>1.56</v>
      </c>
      <c r="D16" s="6">
        <v>505</v>
      </c>
      <c r="E16" s="6">
        <v>2.38</v>
      </c>
      <c r="F16" s="6">
        <v>417</v>
      </c>
      <c r="G16" s="6">
        <v>1.08</v>
      </c>
      <c r="H16" s="6">
        <v>388</v>
      </c>
      <c r="I16" s="6">
        <v>0.94</v>
      </c>
      <c r="J16" s="6">
        <v>371</v>
      </c>
      <c r="K16" s="6">
        <v>0.87</v>
      </c>
      <c r="L16" s="6">
        <v>355</v>
      </c>
      <c r="M16" s="6">
        <v>0.81</v>
      </c>
      <c r="P16">
        <v>1.37</v>
      </c>
      <c r="Q16">
        <v>62</v>
      </c>
      <c r="R16">
        <v>0.55000000000000004</v>
      </c>
      <c r="AC16">
        <v>1.1000000000000001</v>
      </c>
      <c r="AF16">
        <v>33</v>
      </c>
      <c r="AG16">
        <v>0.28999999999999998</v>
      </c>
      <c r="AP16">
        <v>0.82</v>
      </c>
      <c r="AU16">
        <v>24</v>
      </c>
      <c r="AV16">
        <v>0.22</v>
      </c>
      <c r="AW16">
        <v>20</v>
      </c>
      <c r="AX16">
        <v>0.17</v>
      </c>
      <c r="AY16">
        <v>16</v>
      </c>
      <c r="AZ16">
        <v>0.14000000000000001</v>
      </c>
      <c r="BC16">
        <v>2.77</v>
      </c>
      <c r="BD16">
        <v>49</v>
      </c>
      <c r="BE16">
        <v>0.44</v>
      </c>
      <c r="BF16">
        <v>27</v>
      </c>
      <c r="BG16">
        <v>0.24</v>
      </c>
      <c r="BH16">
        <v>20</v>
      </c>
      <c r="BI16">
        <v>0.17</v>
      </c>
      <c r="BJ16">
        <v>17</v>
      </c>
      <c r="BK16">
        <v>0.14000000000000001</v>
      </c>
      <c r="BL16">
        <v>14</v>
      </c>
      <c r="BM16">
        <v>0.12</v>
      </c>
    </row>
    <row r="18" spans="1:65" x14ac:dyDescent="0.25">
      <c r="A18" s="17" t="s">
        <v>59</v>
      </c>
      <c r="B18" s="3">
        <v>9000</v>
      </c>
      <c r="C18">
        <v>1.34</v>
      </c>
      <c r="D18">
        <v>398</v>
      </c>
      <c r="E18">
        <v>2.08</v>
      </c>
      <c r="F18">
        <v>325</v>
      </c>
      <c r="G18">
        <v>0.91</v>
      </c>
      <c r="H18">
        <v>301</v>
      </c>
      <c r="I18">
        <v>0.77</v>
      </c>
      <c r="J18">
        <v>288</v>
      </c>
      <c r="K18">
        <v>0.7</v>
      </c>
      <c r="L18">
        <v>275</v>
      </c>
      <c r="M18">
        <v>0.65</v>
      </c>
      <c r="P18">
        <v>1.1200000000000001</v>
      </c>
      <c r="Q18">
        <v>59</v>
      </c>
      <c r="R18">
        <v>0.52</v>
      </c>
      <c r="AC18">
        <v>0.9</v>
      </c>
      <c r="AF18">
        <v>31</v>
      </c>
      <c r="AG18">
        <v>0.28000000000000003</v>
      </c>
      <c r="AP18">
        <v>0.67</v>
      </c>
      <c r="AU18">
        <v>23</v>
      </c>
      <c r="AV18">
        <v>0.21</v>
      </c>
      <c r="AW18">
        <v>19</v>
      </c>
      <c r="AX18">
        <v>0.17</v>
      </c>
      <c r="AY18">
        <v>16</v>
      </c>
      <c r="AZ18">
        <v>0.14000000000000001</v>
      </c>
      <c r="BC18">
        <v>2.2599999999999998</v>
      </c>
      <c r="BD18">
        <v>47</v>
      </c>
      <c r="BE18">
        <v>0.41</v>
      </c>
      <c r="BF18">
        <v>25</v>
      </c>
      <c r="BG18">
        <v>0.23</v>
      </c>
      <c r="BH18">
        <v>19</v>
      </c>
      <c r="BI18">
        <v>0.17</v>
      </c>
      <c r="BJ18">
        <v>16</v>
      </c>
      <c r="BK18">
        <v>0.14000000000000001</v>
      </c>
      <c r="BL18">
        <v>13</v>
      </c>
      <c r="BM18">
        <v>0.12</v>
      </c>
    </row>
    <row r="19" spans="1:65" x14ac:dyDescent="0.25">
      <c r="A19" s="17"/>
      <c r="B19" s="3">
        <v>10000</v>
      </c>
      <c r="C19">
        <v>1.45</v>
      </c>
      <c r="D19">
        <v>433</v>
      </c>
      <c r="E19">
        <v>2.2000000000000002</v>
      </c>
      <c r="F19">
        <v>355</v>
      </c>
      <c r="G19">
        <v>0.97</v>
      </c>
      <c r="H19">
        <v>330</v>
      </c>
      <c r="I19">
        <v>0.83</v>
      </c>
      <c r="J19">
        <v>315</v>
      </c>
      <c r="K19">
        <v>0.76</v>
      </c>
      <c r="L19">
        <v>302</v>
      </c>
      <c r="M19">
        <v>0.7</v>
      </c>
      <c r="P19">
        <v>1.25</v>
      </c>
      <c r="Q19">
        <v>60</v>
      </c>
      <c r="R19">
        <v>0.54</v>
      </c>
      <c r="AC19">
        <v>1</v>
      </c>
      <c r="AF19">
        <v>32</v>
      </c>
      <c r="AG19">
        <v>0.28000000000000003</v>
      </c>
      <c r="AP19">
        <v>0.75</v>
      </c>
      <c r="AU19">
        <v>23</v>
      </c>
      <c r="AV19">
        <v>0.21</v>
      </c>
      <c r="AW19">
        <v>19</v>
      </c>
      <c r="AX19">
        <v>0.17</v>
      </c>
      <c r="AY19">
        <v>16</v>
      </c>
      <c r="AZ19">
        <v>0.14000000000000001</v>
      </c>
      <c r="BC19">
        <v>2.52</v>
      </c>
      <c r="BD19">
        <v>48</v>
      </c>
      <c r="BE19">
        <v>0.43</v>
      </c>
      <c r="BF19">
        <v>26</v>
      </c>
      <c r="BG19">
        <v>0.23</v>
      </c>
      <c r="BH19">
        <v>20</v>
      </c>
      <c r="BI19">
        <v>0.17</v>
      </c>
      <c r="BJ19">
        <v>16</v>
      </c>
      <c r="BK19">
        <v>0.14000000000000001</v>
      </c>
      <c r="BL19">
        <v>13</v>
      </c>
      <c r="BM19">
        <v>0.12</v>
      </c>
    </row>
    <row r="20" spans="1:65" x14ac:dyDescent="0.25">
      <c r="A20" s="17"/>
      <c r="B20" s="3">
        <v>11000</v>
      </c>
      <c r="C20">
        <v>1.56</v>
      </c>
      <c r="D20">
        <v>467</v>
      </c>
      <c r="E20">
        <v>2.3199999999999998</v>
      </c>
      <c r="F20">
        <v>385</v>
      </c>
      <c r="G20">
        <v>1.04</v>
      </c>
      <c r="H20">
        <v>358</v>
      </c>
      <c r="I20">
        <v>0.89</v>
      </c>
      <c r="J20">
        <v>343</v>
      </c>
      <c r="K20">
        <v>0.82</v>
      </c>
      <c r="L20">
        <v>328</v>
      </c>
      <c r="M20">
        <v>0.76</v>
      </c>
      <c r="P20">
        <v>1.37</v>
      </c>
      <c r="Q20">
        <v>62</v>
      </c>
      <c r="R20">
        <v>0.55000000000000004</v>
      </c>
      <c r="AC20">
        <v>1.1000000000000001</v>
      </c>
      <c r="AF20">
        <v>33</v>
      </c>
      <c r="AG20">
        <v>0.28999999999999998</v>
      </c>
      <c r="AP20">
        <v>0.82</v>
      </c>
      <c r="AU20">
        <v>24</v>
      </c>
      <c r="AV20">
        <v>0.22</v>
      </c>
      <c r="AW20">
        <v>20</v>
      </c>
      <c r="AX20">
        <v>0.17</v>
      </c>
      <c r="AY20">
        <v>16</v>
      </c>
      <c r="AZ20">
        <v>0.14000000000000001</v>
      </c>
      <c r="BC20">
        <v>2.77</v>
      </c>
      <c r="BD20">
        <v>49</v>
      </c>
      <c r="BE20">
        <v>0.44</v>
      </c>
      <c r="BF20">
        <v>27</v>
      </c>
      <c r="BG20">
        <v>0.24</v>
      </c>
      <c r="BH20">
        <v>20</v>
      </c>
      <c r="BI20">
        <v>0.17</v>
      </c>
      <c r="BJ20">
        <v>17</v>
      </c>
      <c r="BK20">
        <v>0.14000000000000001</v>
      </c>
      <c r="BL20">
        <v>14</v>
      </c>
      <c r="BM20">
        <v>0.12</v>
      </c>
    </row>
    <row r="22" spans="1:65" x14ac:dyDescent="0.25">
      <c r="A22" s="17" t="s">
        <v>79</v>
      </c>
      <c r="B22" s="3">
        <v>9000</v>
      </c>
      <c r="C22">
        <v>1.35</v>
      </c>
      <c r="D22">
        <v>373</v>
      </c>
      <c r="E22">
        <v>1.95</v>
      </c>
      <c r="F22">
        <v>304</v>
      </c>
      <c r="G22">
        <v>0.85</v>
      </c>
      <c r="H22">
        <v>282</v>
      </c>
      <c r="I22">
        <v>0.72</v>
      </c>
      <c r="J22">
        <v>269</v>
      </c>
      <c r="K22">
        <v>0.66</v>
      </c>
      <c r="L22">
        <v>257</v>
      </c>
      <c r="M22">
        <v>0.6</v>
      </c>
      <c r="P22">
        <v>1.17</v>
      </c>
      <c r="Q22">
        <v>55</v>
      </c>
      <c r="R22">
        <v>0.49</v>
      </c>
      <c r="AC22">
        <v>0.93</v>
      </c>
      <c r="AF22">
        <v>29</v>
      </c>
      <c r="AG22">
        <v>0.26</v>
      </c>
      <c r="AP22">
        <v>0.7</v>
      </c>
      <c r="AU22">
        <v>21</v>
      </c>
      <c r="AV22">
        <v>0.19</v>
      </c>
      <c r="AW22">
        <v>18</v>
      </c>
      <c r="AX22">
        <v>0.16</v>
      </c>
      <c r="AY22">
        <v>15</v>
      </c>
      <c r="AZ22">
        <v>0.13</v>
      </c>
      <c r="BC22">
        <v>2.33</v>
      </c>
      <c r="BD22">
        <v>44</v>
      </c>
      <c r="BE22">
        <v>0.38</v>
      </c>
      <c r="BF22">
        <v>24</v>
      </c>
      <c r="BG22">
        <v>0.21</v>
      </c>
      <c r="BH22">
        <v>18</v>
      </c>
      <c r="BI22">
        <v>0.16</v>
      </c>
      <c r="BJ22">
        <v>15</v>
      </c>
      <c r="BK22">
        <v>0.13</v>
      </c>
      <c r="BL22">
        <v>12</v>
      </c>
      <c r="BM22">
        <v>0.11</v>
      </c>
    </row>
    <row r="23" spans="1:65" x14ac:dyDescent="0.25">
      <c r="A23" s="17"/>
      <c r="B23" s="3">
        <v>10000</v>
      </c>
      <c r="C23">
        <v>145</v>
      </c>
      <c r="D23">
        <v>405</v>
      </c>
      <c r="E23">
        <v>2.06</v>
      </c>
      <c r="F23">
        <v>333</v>
      </c>
      <c r="G23">
        <v>0.91</v>
      </c>
      <c r="H23">
        <v>309</v>
      </c>
      <c r="I23">
        <v>0.78</v>
      </c>
      <c r="J23">
        <v>295</v>
      </c>
      <c r="K23">
        <v>0.71</v>
      </c>
      <c r="L23">
        <v>282</v>
      </c>
      <c r="M23">
        <v>0.66</v>
      </c>
      <c r="P23">
        <v>1.29</v>
      </c>
      <c r="Q23">
        <v>56</v>
      </c>
      <c r="R23">
        <v>0.51</v>
      </c>
      <c r="AC23">
        <v>1.04</v>
      </c>
      <c r="AF23">
        <v>30</v>
      </c>
      <c r="AG23">
        <v>0.26</v>
      </c>
      <c r="AP23">
        <v>0.78</v>
      </c>
      <c r="AU23">
        <v>22</v>
      </c>
      <c r="AV23">
        <v>0.19</v>
      </c>
      <c r="AW23">
        <v>18</v>
      </c>
      <c r="AX23">
        <v>0.16</v>
      </c>
      <c r="AY23">
        <v>15</v>
      </c>
      <c r="AZ23">
        <v>0.13</v>
      </c>
      <c r="BC23">
        <v>2.59</v>
      </c>
      <c r="BD23">
        <v>45</v>
      </c>
      <c r="BE23">
        <v>0.39</v>
      </c>
      <c r="BF23">
        <v>24</v>
      </c>
      <c r="BG23">
        <v>0.21</v>
      </c>
      <c r="BH23">
        <v>18</v>
      </c>
      <c r="BI23">
        <v>0.16</v>
      </c>
      <c r="BJ23">
        <v>15</v>
      </c>
      <c r="BK23">
        <v>0.13</v>
      </c>
      <c r="BL23">
        <v>12</v>
      </c>
      <c r="BM23">
        <v>0.11</v>
      </c>
    </row>
    <row r="24" spans="1:65" x14ac:dyDescent="0.25">
      <c r="A24" s="17"/>
      <c r="B24" s="3">
        <v>11000</v>
      </c>
      <c r="C24">
        <v>1.56</v>
      </c>
      <c r="D24">
        <v>437</v>
      </c>
      <c r="E24">
        <v>2.17</v>
      </c>
      <c r="F24">
        <v>361</v>
      </c>
      <c r="G24">
        <v>0.97</v>
      </c>
      <c r="H24">
        <v>335</v>
      </c>
      <c r="I24">
        <v>0.83</v>
      </c>
      <c r="J24">
        <v>321</v>
      </c>
      <c r="K24">
        <v>0.76</v>
      </c>
      <c r="L24">
        <v>307</v>
      </c>
      <c r="M24">
        <v>0.71</v>
      </c>
      <c r="P24">
        <v>1.42</v>
      </c>
      <c r="Q24">
        <v>58</v>
      </c>
      <c r="R24">
        <v>0.52</v>
      </c>
      <c r="AC24">
        <v>1.1399999999999999</v>
      </c>
      <c r="AF24">
        <v>31</v>
      </c>
      <c r="AG24">
        <v>0.27</v>
      </c>
      <c r="AP24">
        <v>0.85</v>
      </c>
      <c r="AU24">
        <v>22</v>
      </c>
      <c r="AV24">
        <v>0.2</v>
      </c>
      <c r="AW24">
        <v>19</v>
      </c>
      <c r="AX24">
        <v>0.16</v>
      </c>
      <c r="AY24">
        <v>15</v>
      </c>
      <c r="AZ24">
        <v>0.13</v>
      </c>
      <c r="BC24">
        <v>2.85</v>
      </c>
      <c r="BD24">
        <v>46</v>
      </c>
      <c r="BE24">
        <v>0.4</v>
      </c>
      <c r="BF24">
        <v>25</v>
      </c>
      <c r="BG24">
        <v>0.22</v>
      </c>
      <c r="BH24">
        <v>19</v>
      </c>
      <c r="BI24">
        <v>0.16</v>
      </c>
      <c r="BJ24">
        <v>15</v>
      </c>
      <c r="BK24">
        <v>0.13</v>
      </c>
      <c r="BL24">
        <v>13</v>
      </c>
      <c r="BM24">
        <v>0.11</v>
      </c>
    </row>
    <row r="26" spans="1:65" x14ac:dyDescent="0.25">
      <c r="A26" s="17" t="s">
        <v>87</v>
      </c>
      <c r="B26" s="3">
        <v>9000</v>
      </c>
      <c r="C26">
        <v>1.35</v>
      </c>
      <c r="D26">
        <v>373</v>
      </c>
      <c r="E26">
        <v>1.95</v>
      </c>
      <c r="F26">
        <v>304</v>
      </c>
      <c r="G26">
        <v>0.85</v>
      </c>
      <c r="H26">
        <v>282</v>
      </c>
      <c r="I26">
        <v>0.72</v>
      </c>
      <c r="J26">
        <v>269</v>
      </c>
      <c r="K26">
        <v>0.66</v>
      </c>
      <c r="L26">
        <v>257</v>
      </c>
      <c r="M26">
        <v>0.6</v>
      </c>
      <c r="P26">
        <v>1.17</v>
      </c>
      <c r="Q26">
        <v>55</v>
      </c>
      <c r="R26">
        <v>0.49</v>
      </c>
      <c r="AC26">
        <v>0.93</v>
      </c>
      <c r="AF26">
        <v>29</v>
      </c>
      <c r="AG26">
        <v>0.26</v>
      </c>
      <c r="AP26">
        <v>0.7</v>
      </c>
      <c r="AU26">
        <v>21</v>
      </c>
      <c r="AV26">
        <v>0.19</v>
      </c>
      <c r="AW26">
        <v>18</v>
      </c>
      <c r="AX26">
        <v>0.16</v>
      </c>
      <c r="AY26">
        <v>15</v>
      </c>
      <c r="AZ26">
        <v>0.13</v>
      </c>
      <c r="BC26">
        <v>2.33</v>
      </c>
      <c r="BD26">
        <v>44</v>
      </c>
      <c r="BE26">
        <v>0.38</v>
      </c>
      <c r="BF26">
        <v>24</v>
      </c>
      <c r="BG26">
        <v>0.21</v>
      </c>
      <c r="BH26">
        <v>18</v>
      </c>
      <c r="BI26">
        <v>0.16</v>
      </c>
      <c r="BJ26">
        <v>15</v>
      </c>
      <c r="BK26">
        <v>0.13</v>
      </c>
      <c r="BL26">
        <v>12</v>
      </c>
      <c r="BM26">
        <v>0.11</v>
      </c>
    </row>
    <row r="27" spans="1:65" x14ac:dyDescent="0.25">
      <c r="A27" s="17"/>
      <c r="B27" s="3">
        <v>10000</v>
      </c>
      <c r="C27">
        <v>145</v>
      </c>
      <c r="D27">
        <v>405</v>
      </c>
      <c r="E27">
        <v>2.06</v>
      </c>
      <c r="F27">
        <v>333</v>
      </c>
      <c r="G27">
        <v>0.91</v>
      </c>
      <c r="H27">
        <v>309</v>
      </c>
      <c r="I27">
        <v>0.78</v>
      </c>
      <c r="J27">
        <v>295</v>
      </c>
      <c r="K27">
        <v>0.71</v>
      </c>
      <c r="L27">
        <v>282</v>
      </c>
      <c r="M27">
        <v>0.66</v>
      </c>
      <c r="P27">
        <v>1.29</v>
      </c>
      <c r="Q27">
        <v>56</v>
      </c>
      <c r="R27">
        <v>0.51</v>
      </c>
      <c r="AC27">
        <v>1.04</v>
      </c>
      <c r="AF27">
        <v>30</v>
      </c>
      <c r="AG27">
        <v>0.26</v>
      </c>
      <c r="AP27">
        <v>0.78</v>
      </c>
      <c r="AU27">
        <v>22</v>
      </c>
      <c r="AV27">
        <v>0.19</v>
      </c>
      <c r="AW27">
        <v>18</v>
      </c>
      <c r="AX27">
        <v>0.16</v>
      </c>
      <c r="AY27">
        <v>15</v>
      </c>
      <c r="AZ27">
        <v>0.13</v>
      </c>
      <c r="BC27">
        <v>2.59</v>
      </c>
      <c r="BD27">
        <v>45</v>
      </c>
      <c r="BE27">
        <v>0.39</v>
      </c>
      <c r="BF27">
        <v>24</v>
      </c>
      <c r="BG27">
        <v>0.21</v>
      </c>
      <c r="BH27">
        <v>18</v>
      </c>
      <c r="BI27">
        <v>0.16</v>
      </c>
      <c r="BJ27">
        <v>15</v>
      </c>
      <c r="BK27">
        <v>0.13</v>
      </c>
      <c r="BL27">
        <v>12</v>
      </c>
      <c r="BM27">
        <v>0.11</v>
      </c>
    </row>
    <row r="28" spans="1:65" x14ac:dyDescent="0.25">
      <c r="A28" s="17"/>
      <c r="B28" s="3">
        <v>11000</v>
      </c>
      <c r="C28">
        <v>1.56</v>
      </c>
      <c r="D28">
        <v>437</v>
      </c>
      <c r="E28">
        <v>2.17</v>
      </c>
      <c r="F28">
        <v>361</v>
      </c>
      <c r="G28">
        <v>0.97</v>
      </c>
      <c r="H28">
        <v>335</v>
      </c>
      <c r="I28">
        <v>0.83</v>
      </c>
      <c r="J28">
        <v>321</v>
      </c>
      <c r="K28">
        <v>0.76</v>
      </c>
      <c r="L28">
        <v>307</v>
      </c>
      <c r="M28">
        <v>0.71</v>
      </c>
      <c r="P28">
        <v>1.42</v>
      </c>
      <c r="Q28">
        <v>58</v>
      </c>
      <c r="R28">
        <v>0.52</v>
      </c>
      <c r="AC28">
        <v>1.1399999999999999</v>
      </c>
      <c r="AF28">
        <v>31</v>
      </c>
      <c r="AG28">
        <v>0.27</v>
      </c>
      <c r="AP28">
        <v>0.85</v>
      </c>
      <c r="AU28">
        <v>22</v>
      </c>
      <c r="AV28">
        <v>0.2</v>
      </c>
      <c r="AW28">
        <v>19</v>
      </c>
      <c r="AX28">
        <v>0.16</v>
      </c>
      <c r="AY28">
        <v>15</v>
      </c>
      <c r="AZ28">
        <v>0.13</v>
      </c>
      <c r="BC28">
        <v>2.85</v>
      </c>
      <c r="BD28">
        <v>46</v>
      </c>
      <c r="BE28">
        <v>0.4</v>
      </c>
      <c r="BF28">
        <v>25</v>
      </c>
      <c r="BG28">
        <v>0.22</v>
      </c>
      <c r="BH28">
        <v>19</v>
      </c>
      <c r="BI28">
        <v>0.16</v>
      </c>
      <c r="BJ28">
        <v>15</v>
      </c>
      <c r="BK28">
        <v>0.13</v>
      </c>
      <c r="BL28">
        <v>13</v>
      </c>
      <c r="BM28">
        <v>0.11</v>
      </c>
    </row>
    <row r="29" spans="1:65" x14ac:dyDescent="0.25">
      <c r="B29" s="22" t="s">
        <v>96</v>
      </c>
      <c r="C29" s="22"/>
      <c r="D29" s="22"/>
      <c r="E29" s="22"/>
      <c r="F29" s="22"/>
      <c r="G29" s="22"/>
      <c r="H29" s="22"/>
      <c r="I29" s="22"/>
      <c r="J29" s="22"/>
      <c r="K29" s="22"/>
      <c r="L29" s="22"/>
      <c r="M29" s="22"/>
      <c r="P29" s="21" t="s">
        <v>97</v>
      </c>
      <c r="Q29" s="21"/>
      <c r="R29" s="21"/>
      <c r="S29" s="21"/>
      <c r="T29" s="21"/>
      <c r="U29" s="21"/>
      <c r="V29" s="21"/>
      <c r="W29" s="21"/>
      <c r="X29" s="21"/>
      <c r="Y29" s="21"/>
      <c r="Z29" s="21"/>
      <c r="BC29" s="24" t="s">
        <v>98</v>
      </c>
      <c r="BD29" s="24"/>
      <c r="BE29" s="24"/>
      <c r="BF29" s="24"/>
      <c r="BG29" s="24"/>
      <c r="BH29" s="24"/>
      <c r="BI29" s="24"/>
      <c r="BJ29" s="24"/>
      <c r="BK29" s="24"/>
      <c r="BL29" s="24"/>
      <c r="BM29" s="24"/>
    </row>
    <row r="30" spans="1:65" x14ac:dyDescent="0.25">
      <c r="A30" s="17" t="s">
        <v>93</v>
      </c>
      <c r="B30" s="3">
        <v>9000</v>
      </c>
      <c r="C30">
        <v>1.23</v>
      </c>
      <c r="D30">
        <v>321</v>
      </c>
      <c r="E30">
        <v>1.76</v>
      </c>
      <c r="F30">
        <v>263</v>
      </c>
      <c r="G30">
        <v>0.76</v>
      </c>
      <c r="H30">
        <v>243</v>
      </c>
      <c r="I30">
        <v>0.64</v>
      </c>
      <c r="J30">
        <v>232</v>
      </c>
      <c r="K30">
        <v>0.57999999999999996</v>
      </c>
      <c r="L30">
        <v>222</v>
      </c>
      <c r="M30">
        <v>0.53</v>
      </c>
      <c r="P30">
        <v>1.04</v>
      </c>
      <c r="Q30">
        <v>55</v>
      </c>
      <c r="R30">
        <v>0.48</v>
      </c>
      <c r="S30">
        <v>30</v>
      </c>
      <c r="T30">
        <v>0.26</v>
      </c>
      <c r="U30">
        <v>22</v>
      </c>
      <c r="V30">
        <v>0.2</v>
      </c>
      <c r="W30">
        <v>18</v>
      </c>
      <c r="X30">
        <v>0.16</v>
      </c>
      <c r="Y30">
        <v>15</v>
      </c>
      <c r="Z30">
        <v>0.13</v>
      </c>
      <c r="BC30">
        <v>1.04</v>
      </c>
      <c r="BD30">
        <v>41</v>
      </c>
      <c r="BE30">
        <v>0.36</v>
      </c>
      <c r="BF30">
        <v>22</v>
      </c>
      <c r="BG30">
        <v>0.2</v>
      </c>
      <c r="BH30">
        <v>17</v>
      </c>
      <c r="BI30">
        <v>0.15</v>
      </c>
      <c r="BJ30">
        <v>14</v>
      </c>
      <c r="BK30">
        <v>0.12</v>
      </c>
      <c r="BL30">
        <v>11</v>
      </c>
      <c r="BM30">
        <v>0.1</v>
      </c>
    </row>
    <row r="31" spans="1:65" x14ac:dyDescent="0.25">
      <c r="A31" s="17"/>
      <c r="B31" s="3">
        <v>10000</v>
      </c>
      <c r="C31">
        <v>1.32</v>
      </c>
      <c r="D31">
        <v>349</v>
      </c>
      <c r="E31">
        <v>1.86</v>
      </c>
      <c r="F31">
        <v>287</v>
      </c>
      <c r="G31">
        <v>0.81</v>
      </c>
      <c r="H31">
        <v>266</v>
      </c>
      <c r="I31">
        <v>0.69</v>
      </c>
      <c r="J31">
        <v>255</v>
      </c>
      <c r="K31">
        <v>0.63</v>
      </c>
      <c r="L31">
        <v>244</v>
      </c>
      <c r="M31">
        <v>0.56999999999999995</v>
      </c>
      <c r="P31">
        <v>1.1499999999999999</v>
      </c>
      <c r="Q31">
        <v>56</v>
      </c>
      <c r="R31">
        <v>0.5</v>
      </c>
      <c r="S31">
        <v>30</v>
      </c>
      <c r="T31">
        <v>0.27</v>
      </c>
      <c r="U31">
        <v>23</v>
      </c>
      <c r="V31">
        <v>0.2</v>
      </c>
      <c r="W31">
        <v>19</v>
      </c>
      <c r="X31">
        <v>0.17</v>
      </c>
      <c r="Y31">
        <v>15</v>
      </c>
      <c r="Z31">
        <v>0.14000000000000001</v>
      </c>
      <c r="BC31">
        <v>1.1499999999999999</v>
      </c>
      <c r="BD31">
        <v>42</v>
      </c>
      <c r="BE31">
        <v>0.37</v>
      </c>
      <c r="BF31">
        <v>23</v>
      </c>
      <c r="BG31">
        <v>0.2</v>
      </c>
      <c r="BH31">
        <v>17</v>
      </c>
      <c r="BI31">
        <v>0.15</v>
      </c>
      <c r="BJ31">
        <v>14</v>
      </c>
      <c r="BK31">
        <v>0.12</v>
      </c>
      <c r="BL31">
        <v>12</v>
      </c>
      <c r="BM31">
        <v>0.1</v>
      </c>
    </row>
    <row r="32" spans="1:65" x14ac:dyDescent="0.25">
      <c r="A32" s="17"/>
      <c r="B32" s="3">
        <v>11000</v>
      </c>
      <c r="C32">
        <v>1.41</v>
      </c>
      <c r="D32">
        <v>377</v>
      </c>
      <c r="E32">
        <v>1.96</v>
      </c>
      <c r="F32">
        <v>311</v>
      </c>
      <c r="G32">
        <v>0.87</v>
      </c>
      <c r="H32">
        <v>289</v>
      </c>
      <c r="I32">
        <v>0.73</v>
      </c>
      <c r="J32">
        <v>277</v>
      </c>
      <c r="K32">
        <v>0.67</v>
      </c>
      <c r="L32">
        <v>265</v>
      </c>
      <c r="M32">
        <v>0.62</v>
      </c>
      <c r="P32">
        <v>1.27</v>
      </c>
      <c r="Q32">
        <v>57</v>
      </c>
      <c r="R32">
        <v>0.51</v>
      </c>
      <c r="S32">
        <v>31</v>
      </c>
      <c r="T32">
        <v>0.27</v>
      </c>
      <c r="U32">
        <v>23</v>
      </c>
      <c r="V32">
        <v>0.21</v>
      </c>
      <c r="W32">
        <v>19</v>
      </c>
      <c r="X32">
        <v>0.17</v>
      </c>
      <c r="Y32">
        <v>16</v>
      </c>
      <c r="Z32">
        <v>0.14000000000000001</v>
      </c>
      <c r="BC32">
        <v>1.27</v>
      </c>
      <c r="BD32">
        <v>43</v>
      </c>
      <c r="BE32">
        <v>0.38</v>
      </c>
      <c r="BF32">
        <v>23</v>
      </c>
      <c r="BG32">
        <v>0.21</v>
      </c>
      <c r="BH32">
        <v>17</v>
      </c>
      <c r="BI32">
        <v>0.15</v>
      </c>
      <c r="BJ32">
        <v>14</v>
      </c>
      <c r="BK32">
        <v>0.12</v>
      </c>
      <c r="BL32">
        <v>12</v>
      </c>
      <c r="BM32">
        <v>0.1</v>
      </c>
    </row>
    <row r="33" spans="1:65" x14ac:dyDescent="0.25">
      <c r="B33" s="22" t="s">
        <v>106</v>
      </c>
      <c r="C33" s="22"/>
      <c r="D33" s="22"/>
      <c r="E33" s="22"/>
      <c r="F33" s="22"/>
      <c r="G33" s="22"/>
      <c r="H33" s="22"/>
      <c r="I33" s="22"/>
      <c r="J33" s="22"/>
      <c r="K33" s="22"/>
      <c r="L33" s="22"/>
      <c r="M33" s="22"/>
      <c r="P33" s="21" t="s">
        <v>208</v>
      </c>
      <c r="Q33" s="21"/>
      <c r="R33" s="21"/>
      <c r="S33" s="21"/>
      <c r="T33" s="21"/>
      <c r="U33" s="21"/>
      <c r="V33" s="21"/>
      <c r="W33" s="21"/>
      <c r="X33" s="21"/>
      <c r="Y33" s="21"/>
      <c r="Z33" s="21"/>
      <c r="BC33" s="24" t="s">
        <v>52</v>
      </c>
      <c r="BD33" s="24"/>
      <c r="BE33" s="24"/>
      <c r="BF33" s="24"/>
      <c r="BG33" s="24"/>
      <c r="BH33" s="24"/>
      <c r="BI33" s="24"/>
      <c r="BJ33" s="24"/>
      <c r="BK33" s="24"/>
      <c r="BL33" s="24"/>
      <c r="BM33" s="24"/>
    </row>
    <row r="34" spans="1:65" x14ac:dyDescent="0.25">
      <c r="A34" s="17" t="s">
        <v>105</v>
      </c>
      <c r="B34" s="4">
        <v>9000</v>
      </c>
      <c r="C34">
        <v>1.1499999999999999</v>
      </c>
      <c r="D34">
        <v>221</v>
      </c>
      <c r="E34">
        <v>2.5</v>
      </c>
      <c r="F34">
        <v>177</v>
      </c>
      <c r="G34">
        <v>0.8</v>
      </c>
      <c r="H34">
        <v>163</v>
      </c>
      <c r="I34">
        <v>0.7</v>
      </c>
      <c r="J34">
        <v>155</v>
      </c>
      <c r="K34">
        <v>0.5</v>
      </c>
      <c r="L34">
        <v>147</v>
      </c>
      <c r="M34">
        <v>0.4</v>
      </c>
      <c r="P34">
        <v>0.88</v>
      </c>
      <c r="Q34">
        <v>45</v>
      </c>
      <c r="R34">
        <v>1</v>
      </c>
      <c r="BC34">
        <v>0.88</v>
      </c>
      <c r="BD34">
        <v>34</v>
      </c>
      <c r="BE34">
        <v>0.9</v>
      </c>
      <c r="BF34">
        <v>18</v>
      </c>
      <c r="BG34">
        <v>0.4</v>
      </c>
      <c r="BH34">
        <v>14</v>
      </c>
      <c r="BI34">
        <v>0.2</v>
      </c>
      <c r="BJ34">
        <v>11</v>
      </c>
      <c r="BK34">
        <v>0.2</v>
      </c>
      <c r="BL34">
        <v>9</v>
      </c>
      <c r="BM34">
        <v>0.1</v>
      </c>
    </row>
    <row r="35" spans="1:65" x14ac:dyDescent="0.25">
      <c r="A35" s="17"/>
      <c r="B35" s="4">
        <v>10000</v>
      </c>
      <c r="C35">
        <v>1.24</v>
      </c>
      <c r="D35">
        <v>240</v>
      </c>
      <c r="E35">
        <v>2.5</v>
      </c>
      <c r="F35">
        <v>193</v>
      </c>
      <c r="G35">
        <v>0.8</v>
      </c>
      <c r="H35">
        <v>178</v>
      </c>
      <c r="I35">
        <v>0.7</v>
      </c>
      <c r="J35">
        <v>169</v>
      </c>
      <c r="K35">
        <v>0.5</v>
      </c>
      <c r="L35">
        <v>162</v>
      </c>
      <c r="M35">
        <v>0.4</v>
      </c>
      <c r="P35">
        <v>0.98</v>
      </c>
      <c r="Q35">
        <v>47</v>
      </c>
      <c r="R35">
        <v>1</v>
      </c>
      <c r="BC35">
        <v>0.98</v>
      </c>
      <c r="BD35">
        <v>35</v>
      </c>
      <c r="BE35">
        <v>0.9</v>
      </c>
      <c r="BF35">
        <v>19</v>
      </c>
      <c r="BG35">
        <v>0.4</v>
      </c>
      <c r="BH35">
        <v>14</v>
      </c>
      <c r="BI35">
        <v>0.2</v>
      </c>
      <c r="BJ35">
        <v>12</v>
      </c>
      <c r="BK35">
        <v>0.2</v>
      </c>
      <c r="BL35">
        <v>10</v>
      </c>
      <c r="BM35">
        <v>0.1</v>
      </c>
    </row>
    <row r="36" spans="1:65" x14ac:dyDescent="0.25">
      <c r="A36" s="17"/>
      <c r="B36" s="4">
        <v>11000</v>
      </c>
      <c r="C36">
        <v>1.33</v>
      </c>
      <c r="D36">
        <v>258</v>
      </c>
      <c r="E36">
        <v>2.5</v>
      </c>
      <c r="F36">
        <v>209</v>
      </c>
      <c r="G36">
        <v>0.8</v>
      </c>
      <c r="H36">
        <v>193</v>
      </c>
      <c r="I36">
        <v>0.7</v>
      </c>
      <c r="J36">
        <v>184</v>
      </c>
      <c r="K36">
        <v>0.5</v>
      </c>
      <c r="L36">
        <v>176</v>
      </c>
      <c r="M36">
        <v>0.4</v>
      </c>
      <c r="P36">
        <v>1.08</v>
      </c>
      <c r="Q36">
        <v>48</v>
      </c>
      <c r="R36">
        <v>1</v>
      </c>
      <c r="BC36">
        <v>1.08</v>
      </c>
      <c r="BD36">
        <v>36</v>
      </c>
      <c r="BE36">
        <v>0.9</v>
      </c>
      <c r="BF36">
        <v>19</v>
      </c>
      <c r="BG36">
        <v>0.4</v>
      </c>
      <c r="BH36">
        <v>14</v>
      </c>
      <c r="BI36">
        <v>0.2</v>
      </c>
      <c r="BJ36">
        <v>12</v>
      </c>
      <c r="BK36">
        <v>0.2</v>
      </c>
      <c r="BL36">
        <v>10</v>
      </c>
      <c r="BM36">
        <v>0.1</v>
      </c>
    </row>
    <row r="38" spans="1:65" x14ac:dyDescent="0.25">
      <c r="A38" s="20" t="s">
        <v>147</v>
      </c>
      <c r="B38" s="20"/>
      <c r="C38" s="20"/>
      <c r="D38" s="20"/>
      <c r="E38" s="20"/>
      <c r="F38" s="20"/>
      <c r="G38" s="20"/>
      <c r="H38" s="20"/>
      <c r="I38" s="20"/>
      <c r="J38" s="20"/>
      <c r="K38" s="20"/>
      <c r="L38" s="20"/>
    </row>
  </sheetData>
  <mergeCells count="112">
    <mergeCell ref="A34:A36"/>
    <mergeCell ref="B33:M33"/>
    <mergeCell ref="BC33:BM33"/>
    <mergeCell ref="P33:Z33"/>
    <mergeCell ref="A38:L38"/>
    <mergeCell ref="BC1:BM1"/>
    <mergeCell ref="BC2:BC5"/>
    <mergeCell ref="BD2:BM2"/>
    <mergeCell ref="BD3:BE3"/>
    <mergeCell ref="BF3:BG3"/>
    <mergeCell ref="BH3:BI3"/>
    <mergeCell ref="BJ3:BK3"/>
    <mergeCell ref="BL3:BM3"/>
    <mergeCell ref="BJ4:BJ5"/>
    <mergeCell ref="BK4:BK5"/>
    <mergeCell ref="BL4:BL5"/>
    <mergeCell ref="BM4:BM5"/>
    <mergeCell ref="BD4:BD5"/>
    <mergeCell ref="BE4:BE5"/>
    <mergeCell ref="BF4:BF5"/>
    <mergeCell ref="BG4:BG5"/>
    <mergeCell ref="BH4:BH5"/>
    <mergeCell ref="BI4:BI5"/>
    <mergeCell ref="AP1:AZ1"/>
    <mergeCell ref="AP2:AP5"/>
    <mergeCell ref="AQ2:AZ2"/>
    <mergeCell ref="AQ3:AR3"/>
    <mergeCell ref="AS3:AT3"/>
    <mergeCell ref="AU3:AV3"/>
    <mergeCell ref="AW3:AX3"/>
    <mergeCell ref="AY3:AZ3"/>
    <mergeCell ref="AQ4:AQ5"/>
    <mergeCell ref="AR4:AR5"/>
    <mergeCell ref="AS4:AS5"/>
    <mergeCell ref="AT4:AT5"/>
    <mergeCell ref="AU4:AU5"/>
    <mergeCell ref="AV4:AV5"/>
    <mergeCell ref="AW4:AW5"/>
    <mergeCell ref="AX4:AX5"/>
    <mergeCell ref="AY4:AY5"/>
    <mergeCell ref="AZ4:AZ5"/>
    <mergeCell ref="W4:W5"/>
    <mergeCell ref="X4:X5"/>
    <mergeCell ref="AI4:AI5"/>
    <mergeCell ref="Y4:Y5"/>
    <mergeCell ref="Z4:Z5"/>
    <mergeCell ref="AC1:AM1"/>
    <mergeCell ref="AC2:AC5"/>
    <mergeCell ref="AD2:AM2"/>
    <mergeCell ref="AD3:AE3"/>
    <mergeCell ref="AF3:AG3"/>
    <mergeCell ref="AH3:AI3"/>
    <mergeCell ref="AJ3:AK3"/>
    <mergeCell ref="AL3:AM3"/>
    <mergeCell ref="AD4:AD5"/>
    <mergeCell ref="AE4:AE5"/>
    <mergeCell ref="AF4:AF5"/>
    <mergeCell ref="AG4:AG5"/>
    <mergeCell ref="AH4:AH5"/>
    <mergeCell ref="AM4:AM5"/>
    <mergeCell ref="AJ4:AJ5"/>
    <mergeCell ref="AK4:AK5"/>
    <mergeCell ref="AL4:AL5"/>
    <mergeCell ref="A6:A8"/>
    <mergeCell ref="B1:M1"/>
    <mergeCell ref="B2:B5"/>
    <mergeCell ref="P1:Z1"/>
    <mergeCell ref="P2:P5"/>
    <mergeCell ref="Q2:Z2"/>
    <mergeCell ref="Q3:R3"/>
    <mergeCell ref="S3:T3"/>
    <mergeCell ref="U3:V3"/>
    <mergeCell ref="K4:K5"/>
    <mergeCell ref="L4:L5"/>
    <mergeCell ref="M4:M5"/>
    <mergeCell ref="E4:E5"/>
    <mergeCell ref="F4:F5"/>
    <mergeCell ref="G4:G5"/>
    <mergeCell ref="H4:H5"/>
    <mergeCell ref="W3:X3"/>
    <mergeCell ref="Y3:Z3"/>
    <mergeCell ref="Q4:Q5"/>
    <mergeCell ref="R4:R5"/>
    <mergeCell ref="S4:S5"/>
    <mergeCell ref="T4:T5"/>
    <mergeCell ref="U4:U5"/>
    <mergeCell ref="V4:V5"/>
    <mergeCell ref="I4:I5"/>
    <mergeCell ref="J4:J5"/>
    <mergeCell ref="A1:A5"/>
    <mergeCell ref="C2:C5"/>
    <mergeCell ref="D2:M2"/>
    <mergeCell ref="D3:E3"/>
    <mergeCell ref="F3:G3"/>
    <mergeCell ref="H3:I3"/>
    <mergeCell ref="J3:K3"/>
    <mergeCell ref="L3:M3"/>
    <mergeCell ref="D4:D5"/>
    <mergeCell ref="A30:A32"/>
    <mergeCell ref="P29:Z29"/>
    <mergeCell ref="BC29:BM29"/>
    <mergeCell ref="BC9:BM9"/>
    <mergeCell ref="A18:A20"/>
    <mergeCell ref="A22:A24"/>
    <mergeCell ref="A26:A28"/>
    <mergeCell ref="B29:M29"/>
    <mergeCell ref="A14:A16"/>
    <mergeCell ref="B9:M9"/>
    <mergeCell ref="P9:Z9"/>
    <mergeCell ref="AC9:AM9"/>
    <mergeCell ref="AP9:AZ9"/>
    <mergeCell ref="A10:A12"/>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F927-9D41-4839-9C36-3A0DAC1A7877}">
  <dimension ref="A1:AF40"/>
  <sheetViews>
    <sheetView topLeftCell="B7" workbookViewId="0">
      <selection activeCell="E30" sqref="E30:E31"/>
    </sheetView>
  </sheetViews>
  <sheetFormatPr defaultRowHeight="13.8" x14ac:dyDescent="0.25"/>
  <cols>
    <col min="1" max="1" width="29.33203125" customWidth="1"/>
    <col min="2" max="2" width="8.6640625" customWidth="1"/>
    <col min="3" max="3" width="10.33203125" customWidth="1"/>
    <col min="16" max="16" width="10.33203125" customWidth="1"/>
  </cols>
  <sheetData>
    <row r="1" spans="1:26" x14ac:dyDescent="0.25">
      <c r="A1" s="20" t="s">
        <v>10</v>
      </c>
      <c r="B1" s="22" t="s">
        <v>37</v>
      </c>
      <c r="C1" s="22"/>
      <c r="D1" s="22"/>
      <c r="E1" s="22"/>
      <c r="F1" s="22"/>
      <c r="G1" s="22"/>
      <c r="H1" s="22"/>
      <c r="I1" s="22"/>
      <c r="J1" s="22"/>
      <c r="K1" s="22"/>
      <c r="L1" s="22"/>
      <c r="M1" s="22"/>
    </row>
    <row r="2" spans="1:26" x14ac:dyDescent="0.25">
      <c r="A2" s="20"/>
      <c r="B2" s="17" t="s">
        <v>19</v>
      </c>
      <c r="C2" s="17" t="s">
        <v>8</v>
      </c>
      <c r="D2" s="20" t="s">
        <v>9</v>
      </c>
      <c r="E2" s="20"/>
      <c r="F2" s="20"/>
      <c r="G2" s="20"/>
      <c r="H2" s="20"/>
      <c r="I2" s="20"/>
      <c r="J2" s="20"/>
      <c r="K2" s="20"/>
      <c r="L2" s="20"/>
      <c r="M2" s="20"/>
    </row>
    <row r="3" spans="1:26" x14ac:dyDescent="0.25">
      <c r="A3" s="20"/>
      <c r="B3" s="17"/>
      <c r="C3" s="17"/>
      <c r="D3" s="20">
        <v>100</v>
      </c>
      <c r="E3" s="20"/>
      <c r="F3" s="20">
        <v>300</v>
      </c>
      <c r="G3" s="20"/>
      <c r="H3" s="20">
        <v>500</v>
      </c>
      <c r="I3" s="20"/>
      <c r="J3" s="20">
        <v>700</v>
      </c>
      <c r="K3" s="20"/>
      <c r="L3" s="20">
        <v>1000</v>
      </c>
      <c r="M3" s="20"/>
    </row>
    <row r="4" spans="1:26" x14ac:dyDescent="0.25">
      <c r="A4" s="20"/>
      <c r="B4" s="17"/>
      <c r="C4" s="17"/>
      <c r="D4" s="17" t="s">
        <v>16</v>
      </c>
      <c r="E4" s="17" t="s">
        <v>72</v>
      </c>
      <c r="F4" s="17" t="s">
        <v>16</v>
      </c>
      <c r="G4" s="17" t="s">
        <v>72</v>
      </c>
      <c r="H4" s="17" t="s">
        <v>16</v>
      </c>
      <c r="I4" s="17" t="s">
        <v>72</v>
      </c>
      <c r="J4" s="17" t="s">
        <v>16</v>
      </c>
      <c r="K4" s="17" t="s">
        <v>72</v>
      </c>
      <c r="L4" s="17" t="s">
        <v>16</v>
      </c>
      <c r="M4" s="17" t="s">
        <v>72</v>
      </c>
    </row>
    <row r="5" spans="1:26" x14ac:dyDescent="0.25">
      <c r="A5" s="20"/>
      <c r="B5" s="17"/>
      <c r="C5" s="17"/>
      <c r="D5" s="17"/>
      <c r="E5" s="17"/>
      <c r="F5" s="17"/>
      <c r="G5" s="17"/>
      <c r="H5" s="17"/>
      <c r="I5" s="17"/>
      <c r="J5" s="17"/>
      <c r="K5" s="17"/>
      <c r="L5" s="17"/>
      <c r="M5" s="17"/>
    </row>
    <row r="6" spans="1:26" x14ac:dyDescent="0.25">
      <c r="A6" s="17" t="s">
        <v>40</v>
      </c>
      <c r="B6" s="1">
        <v>9000</v>
      </c>
      <c r="C6">
        <v>1.1499999999999999</v>
      </c>
      <c r="D6">
        <v>208</v>
      </c>
      <c r="E6">
        <v>1.42</v>
      </c>
      <c r="F6">
        <v>156</v>
      </c>
      <c r="G6">
        <v>0.56000000000000005</v>
      </c>
      <c r="H6">
        <v>140</v>
      </c>
      <c r="I6">
        <v>0.43</v>
      </c>
      <c r="J6">
        <v>132</v>
      </c>
      <c r="K6">
        <v>0.38</v>
      </c>
      <c r="L6">
        <v>124</v>
      </c>
      <c r="M6">
        <v>0.33</v>
      </c>
    </row>
    <row r="7" spans="1:26" x14ac:dyDescent="0.25">
      <c r="A7" s="17"/>
      <c r="B7" s="1">
        <v>10000</v>
      </c>
      <c r="C7">
        <v>1.27</v>
      </c>
      <c r="D7">
        <v>224</v>
      </c>
      <c r="E7">
        <v>1.47</v>
      </c>
      <c r="F7">
        <v>169</v>
      </c>
      <c r="G7">
        <v>0.59</v>
      </c>
      <c r="H7">
        <v>153</v>
      </c>
      <c r="I7">
        <v>0.46</v>
      </c>
      <c r="J7">
        <v>144</v>
      </c>
      <c r="K7">
        <v>0.4</v>
      </c>
      <c r="L7">
        <v>136</v>
      </c>
      <c r="M7">
        <v>0.35</v>
      </c>
    </row>
    <row r="8" spans="1:26" x14ac:dyDescent="0.25">
      <c r="A8" s="17"/>
      <c r="B8" s="1">
        <v>11000</v>
      </c>
      <c r="C8">
        <v>1.39</v>
      </c>
      <c r="D8">
        <v>240</v>
      </c>
      <c r="E8">
        <v>1.53</v>
      </c>
      <c r="F8">
        <v>183</v>
      </c>
      <c r="G8">
        <v>0.61</v>
      </c>
      <c r="H8">
        <v>165</v>
      </c>
      <c r="I8">
        <v>0.48</v>
      </c>
      <c r="J8">
        <v>156</v>
      </c>
      <c r="K8">
        <v>0.43</v>
      </c>
      <c r="L8">
        <v>147</v>
      </c>
      <c r="M8">
        <v>0.38</v>
      </c>
    </row>
    <row r="9" spans="1:26" x14ac:dyDescent="0.25">
      <c r="B9" s="22" t="s">
        <v>38</v>
      </c>
      <c r="C9" s="22"/>
      <c r="D9" s="22"/>
      <c r="E9" s="22"/>
      <c r="F9" s="22"/>
      <c r="G9" s="22"/>
      <c r="H9" s="22"/>
      <c r="I9" s="22"/>
      <c r="J9" s="22"/>
      <c r="K9" s="22"/>
      <c r="L9" s="22"/>
      <c r="M9" s="22"/>
      <c r="P9" s="27" t="s">
        <v>39</v>
      </c>
      <c r="Q9" s="27"/>
      <c r="R9" s="27"/>
      <c r="S9" s="27"/>
      <c r="T9" s="27"/>
      <c r="U9" s="27"/>
      <c r="V9" s="27"/>
      <c r="W9" s="27"/>
      <c r="X9" s="27"/>
      <c r="Y9" s="27"/>
      <c r="Z9" s="27"/>
    </row>
    <row r="10" spans="1:26" x14ac:dyDescent="0.25">
      <c r="A10" s="17" t="s">
        <v>41</v>
      </c>
      <c r="B10" s="1">
        <v>9000</v>
      </c>
      <c r="C10">
        <v>0.64</v>
      </c>
      <c r="D10">
        <v>181</v>
      </c>
      <c r="E10">
        <v>1.25</v>
      </c>
      <c r="F10">
        <v>137</v>
      </c>
      <c r="G10">
        <v>0.49</v>
      </c>
      <c r="H10">
        <v>124</v>
      </c>
      <c r="I10">
        <v>0.38</v>
      </c>
      <c r="J10">
        <v>117</v>
      </c>
      <c r="K10">
        <v>0.33</v>
      </c>
      <c r="L10">
        <v>110</v>
      </c>
      <c r="M10">
        <v>0.28999999999999998</v>
      </c>
      <c r="P10">
        <v>0.65</v>
      </c>
      <c r="Q10">
        <v>188</v>
      </c>
      <c r="R10">
        <v>1.27</v>
      </c>
      <c r="S10">
        <v>143</v>
      </c>
      <c r="T10">
        <v>0.51</v>
      </c>
      <c r="U10">
        <v>130</v>
      </c>
      <c r="V10">
        <v>0.4</v>
      </c>
      <c r="W10">
        <v>122</v>
      </c>
      <c r="X10">
        <v>0.34</v>
      </c>
      <c r="Y10">
        <v>116</v>
      </c>
      <c r="Z10">
        <v>0.3</v>
      </c>
    </row>
    <row r="11" spans="1:26" x14ac:dyDescent="0.25">
      <c r="A11" s="17"/>
      <c r="B11" s="1">
        <v>10000</v>
      </c>
      <c r="C11">
        <v>0.71</v>
      </c>
      <c r="D11">
        <v>195</v>
      </c>
      <c r="E11">
        <v>1.3</v>
      </c>
      <c r="F11">
        <v>149</v>
      </c>
      <c r="G11">
        <v>0.52</v>
      </c>
      <c r="H11">
        <v>135</v>
      </c>
      <c r="I11">
        <v>0.41</v>
      </c>
      <c r="J11">
        <v>127</v>
      </c>
      <c r="K11">
        <v>0.35</v>
      </c>
      <c r="L11">
        <v>120</v>
      </c>
      <c r="M11">
        <v>0.31</v>
      </c>
      <c r="P11">
        <v>0.72</v>
      </c>
      <c r="Q11">
        <v>203</v>
      </c>
      <c r="R11">
        <v>1.32</v>
      </c>
      <c r="S11">
        <v>156</v>
      </c>
      <c r="T11">
        <v>0.53</v>
      </c>
      <c r="U11">
        <v>141</v>
      </c>
      <c r="V11">
        <v>0.42</v>
      </c>
      <c r="W11">
        <v>134</v>
      </c>
      <c r="X11">
        <v>0.37</v>
      </c>
      <c r="Y11">
        <v>126</v>
      </c>
      <c r="Z11">
        <v>0.33</v>
      </c>
    </row>
    <row r="12" spans="1:26" x14ac:dyDescent="0.25">
      <c r="A12" s="17"/>
      <c r="B12" s="1">
        <v>11000</v>
      </c>
      <c r="C12">
        <v>0.78</v>
      </c>
      <c r="D12">
        <v>209</v>
      </c>
      <c r="E12">
        <v>1.35</v>
      </c>
      <c r="F12">
        <v>161</v>
      </c>
      <c r="G12">
        <v>0.54</v>
      </c>
      <c r="H12">
        <v>146</v>
      </c>
      <c r="I12">
        <v>0.43</v>
      </c>
      <c r="J12">
        <v>138</v>
      </c>
      <c r="K12">
        <v>0.38</v>
      </c>
      <c r="L12">
        <v>131</v>
      </c>
      <c r="M12">
        <v>0.34</v>
      </c>
      <c r="P12">
        <v>0.79</v>
      </c>
      <c r="Q12">
        <v>217</v>
      </c>
      <c r="R12">
        <v>1.38</v>
      </c>
      <c r="S12">
        <v>168</v>
      </c>
      <c r="T12">
        <v>0.56000000000000005</v>
      </c>
      <c r="U12">
        <v>153</v>
      </c>
      <c r="V12">
        <v>0.44</v>
      </c>
      <c r="W12">
        <v>145</v>
      </c>
      <c r="X12">
        <v>0.39</v>
      </c>
      <c r="Y12">
        <v>137</v>
      </c>
      <c r="Z12">
        <v>0.35</v>
      </c>
    </row>
    <row r="14" spans="1:26" x14ac:dyDescent="0.25">
      <c r="A14" s="17" t="s">
        <v>47</v>
      </c>
      <c r="B14" s="3">
        <v>9000</v>
      </c>
      <c r="C14">
        <v>0.64</v>
      </c>
      <c r="D14">
        <v>181</v>
      </c>
      <c r="E14">
        <v>1.25</v>
      </c>
      <c r="F14">
        <v>137</v>
      </c>
      <c r="G14">
        <v>0.49</v>
      </c>
      <c r="H14">
        <v>124</v>
      </c>
      <c r="I14">
        <v>0.38</v>
      </c>
      <c r="J14">
        <v>117</v>
      </c>
      <c r="K14">
        <v>0.33</v>
      </c>
      <c r="L14">
        <v>110</v>
      </c>
      <c r="M14">
        <v>0.28999999999999998</v>
      </c>
      <c r="P14">
        <v>0.65</v>
      </c>
      <c r="Q14">
        <v>188</v>
      </c>
      <c r="R14">
        <v>1.27</v>
      </c>
      <c r="S14">
        <v>143</v>
      </c>
      <c r="T14">
        <v>0.51</v>
      </c>
      <c r="U14">
        <v>130</v>
      </c>
      <c r="V14">
        <v>0.4</v>
      </c>
      <c r="W14">
        <v>122</v>
      </c>
      <c r="X14">
        <v>0.34</v>
      </c>
      <c r="Y14">
        <v>116</v>
      </c>
      <c r="Z14">
        <v>0.3</v>
      </c>
    </row>
    <row r="15" spans="1:26" x14ac:dyDescent="0.25">
      <c r="A15" s="17"/>
      <c r="B15" s="3">
        <v>10000</v>
      </c>
      <c r="C15">
        <v>0.71</v>
      </c>
      <c r="D15">
        <v>195</v>
      </c>
      <c r="E15">
        <v>1.3</v>
      </c>
      <c r="F15">
        <v>149</v>
      </c>
      <c r="G15">
        <v>0.52</v>
      </c>
      <c r="H15">
        <v>135</v>
      </c>
      <c r="I15">
        <v>0.41</v>
      </c>
      <c r="J15">
        <v>127</v>
      </c>
      <c r="K15">
        <v>0.35</v>
      </c>
      <c r="L15">
        <v>120</v>
      </c>
      <c r="M15">
        <v>0.31</v>
      </c>
      <c r="P15">
        <v>0.72</v>
      </c>
      <c r="Q15">
        <v>203</v>
      </c>
      <c r="R15">
        <v>1.32</v>
      </c>
      <c r="S15">
        <v>156</v>
      </c>
      <c r="T15">
        <v>0.53</v>
      </c>
      <c r="U15">
        <v>141</v>
      </c>
      <c r="V15">
        <v>0.42</v>
      </c>
      <c r="W15">
        <v>134</v>
      </c>
      <c r="X15">
        <v>0.37</v>
      </c>
      <c r="Y15">
        <v>126</v>
      </c>
      <c r="Z15">
        <v>0.33</v>
      </c>
    </row>
    <row r="16" spans="1:26" x14ac:dyDescent="0.25">
      <c r="A16" s="17"/>
      <c r="B16" s="3">
        <v>11000</v>
      </c>
      <c r="C16">
        <v>0.78</v>
      </c>
      <c r="D16">
        <v>209</v>
      </c>
      <c r="E16">
        <v>1.35</v>
      </c>
      <c r="F16">
        <v>161</v>
      </c>
      <c r="G16">
        <v>0.54</v>
      </c>
      <c r="H16">
        <v>146</v>
      </c>
      <c r="I16">
        <v>0.43</v>
      </c>
      <c r="J16">
        <v>138</v>
      </c>
      <c r="K16">
        <v>0.38</v>
      </c>
      <c r="L16">
        <v>131</v>
      </c>
      <c r="M16">
        <v>0.34</v>
      </c>
      <c r="P16">
        <v>0.79</v>
      </c>
      <c r="Q16">
        <v>217</v>
      </c>
      <c r="R16">
        <v>1.38</v>
      </c>
      <c r="S16">
        <v>168</v>
      </c>
      <c r="T16">
        <v>0.56000000000000005</v>
      </c>
      <c r="U16">
        <v>153</v>
      </c>
      <c r="V16">
        <v>0.44</v>
      </c>
      <c r="W16">
        <v>145</v>
      </c>
      <c r="X16">
        <v>0.39</v>
      </c>
      <c r="Y16">
        <v>137</v>
      </c>
      <c r="Z16">
        <v>0.35</v>
      </c>
    </row>
    <row r="17" spans="1:32" x14ac:dyDescent="0.25">
      <c r="B17" s="22" t="s">
        <v>60</v>
      </c>
      <c r="C17" s="22"/>
      <c r="D17" s="22"/>
      <c r="E17" s="22"/>
      <c r="F17" s="22"/>
      <c r="G17" s="22"/>
      <c r="H17" s="22"/>
      <c r="I17" s="22"/>
      <c r="J17" s="22"/>
      <c r="K17" s="22"/>
      <c r="L17" s="22"/>
      <c r="M17" s="22"/>
    </row>
    <row r="18" spans="1:32" x14ac:dyDescent="0.25">
      <c r="A18" s="17" t="s">
        <v>59</v>
      </c>
      <c r="B18" s="17" t="s">
        <v>61</v>
      </c>
      <c r="C18" s="17" t="s">
        <v>73</v>
      </c>
      <c r="D18" s="17" t="s">
        <v>74</v>
      </c>
      <c r="E18" s="17" t="s">
        <v>62</v>
      </c>
      <c r="F18" t="s">
        <v>63</v>
      </c>
      <c r="O18" s="20" t="s">
        <v>65</v>
      </c>
      <c r="P18" s="20"/>
      <c r="Q18" s="20"/>
      <c r="Z18" s="20" t="s">
        <v>68</v>
      </c>
      <c r="AA18" s="20"/>
      <c r="AB18" s="20"/>
    </row>
    <row r="19" spans="1:32" x14ac:dyDescent="0.25">
      <c r="A19" s="17"/>
      <c r="B19" s="17"/>
      <c r="C19" s="17"/>
      <c r="D19" s="17"/>
      <c r="E19" s="17"/>
      <c r="F19" s="17" t="s">
        <v>64</v>
      </c>
      <c r="G19" s="17"/>
      <c r="H19" s="17"/>
      <c r="I19" s="17"/>
      <c r="J19" s="17"/>
      <c r="K19" s="17"/>
      <c r="L19" s="17"/>
      <c r="M19" s="17"/>
      <c r="O19" s="20" t="s">
        <v>66</v>
      </c>
      <c r="P19" s="20"/>
      <c r="Q19" s="20"/>
      <c r="R19" s="20"/>
      <c r="S19" s="20"/>
      <c r="Z19" s="9" t="s">
        <v>69</v>
      </c>
      <c r="AA19" s="9"/>
      <c r="AB19" s="9"/>
      <c r="AC19" s="9"/>
      <c r="AD19" s="9"/>
      <c r="AE19" s="9"/>
      <c r="AF19" s="9"/>
    </row>
    <row r="20" spans="1:32" x14ac:dyDescent="0.25">
      <c r="A20" s="17"/>
      <c r="B20" s="7">
        <v>91.76</v>
      </c>
      <c r="C20">
        <v>1.33</v>
      </c>
      <c r="D20">
        <v>0.14699999999999999</v>
      </c>
      <c r="E20" s="8">
        <v>0.8</v>
      </c>
      <c r="F20" s="17"/>
      <c r="G20" s="17"/>
      <c r="H20" s="17"/>
      <c r="I20" s="17"/>
      <c r="J20" s="17"/>
      <c r="K20" s="17"/>
      <c r="L20" s="17"/>
      <c r="M20" s="17"/>
      <c r="O20" s="17" t="s">
        <v>67</v>
      </c>
      <c r="P20" s="17"/>
      <c r="Q20" s="17"/>
      <c r="R20" s="17"/>
      <c r="S20" s="17"/>
      <c r="T20" s="17"/>
      <c r="U20" s="17"/>
      <c r="V20" s="17"/>
      <c r="W20" s="17"/>
      <c r="X20" s="17"/>
      <c r="Z20" s="20" t="s">
        <v>71</v>
      </c>
      <c r="AA20" s="20"/>
      <c r="AB20" s="20"/>
      <c r="AC20" s="20"/>
      <c r="AD20" s="20"/>
      <c r="AE20" s="20"/>
      <c r="AF20" s="20"/>
    </row>
    <row r="21" spans="1:32" x14ac:dyDescent="0.25">
      <c r="O21" s="17"/>
      <c r="P21" s="17"/>
      <c r="Q21" s="17"/>
      <c r="R21" s="17"/>
      <c r="S21" s="17"/>
      <c r="T21" s="17"/>
      <c r="U21" s="17"/>
      <c r="V21" s="17"/>
      <c r="W21" s="17"/>
      <c r="X21" s="17"/>
      <c r="Z21" s="20" t="s">
        <v>70</v>
      </c>
      <c r="AA21" s="20"/>
      <c r="AB21" s="20"/>
      <c r="AC21" s="20"/>
      <c r="AD21" s="20"/>
      <c r="AE21" s="20"/>
      <c r="AF21" s="20"/>
    </row>
    <row r="22" spans="1:32" x14ac:dyDescent="0.25">
      <c r="A22" s="17" t="s">
        <v>79</v>
      </c>
      <c r="B22" s="17" t="s">
        <v>61</v>
      </c>
      <c r="C22" s="17" t="s">
        <v>73</v>
      </c>
      <c r="D22" s="19" t="s">
        <v>74</v>
      </c>
      <c r="E22" s="17" t="s">
        <v>62</v>
      </c>
      <c r="F22" t="s">
        <v>63</v>
      </c>
      <c r="O22" s="20" t="s">
        <v>65</v>
      </c>
      <c r="P22" s="20"/>
      <c r="Q22" s="20"/>
      <c r="Z22" s="20" t="s">
        <v>68</v>
      </c>
      <c r="AA22" s="20"/>
      <c r="AB22" s="20"/>
    </row>
    <row r="23" spans="1:32" x14ac:dyDescent="0.25">
      <c r="A23" s="17"/>
      <c r="B23" s="17"/>
      <c r="C23" s="17"/>
      <c r="D23" s="19"/>
      <c r="E23" s="17"/>
      <c r="F23" s="17" t="s">
        <v>64</v>
      </c>
      <c r="G23" s="17"/>
      <c r="H23" s="17"/>
      <c r="I23" s="17"/>
      <c r="J23" s="17"/>
      <c r="K23" s="17"/>
      <c r="L23" s="17"/>
      <c r="M23" s="17"/>
      <c r="O23" s="20" t="s">
        <v>66</v>
      </c>
      <c r="P23" s="20"/>
      <c r="Q23" s="20"/>
      <c r="R23" s="20"/>
      <c r="S23" s="20"/>
      <c r="Z23" s="9" t="s">
        <v>84</v>
      </c>
      <c r="AA23" s="9"/>
      <c r="AB23" s="9"/>
      <c r="AC23" s="9"/>
      <c r="AD23" s="9"/>
      <c r="AE23" s="9"/>
      <c r="AF23" s="9"/>
    </row>
    <row r="24" spans="1:32" x14ac:dyDescent="0.25">
      <c r="A24" s="17"/>
      <c r="B24">
        <v>86.38</v>
      </c>
      <c r="C24">
        <v>1.25</v>
      </c>
      <c r="D24" s="6">
        <v>0.14000000000000001</v>
      </c>
      <c r="E24" s="8">
        <v>0.8</v>
      </c>
      <c r="F24" s="17"/>
      <c r="G24" s="17"/>
      <c r="H24" s="17"/>
      <c r="I24" s="17"/>
      <c r="J24" s="17"/>
      <c r="K24" s="17"/>
      <c r="L24" s="17"/>
      <c r="M24" s="17"/>
      <c r="O24" s="17" t="s">
        <v>67</v>
      </c>
      <c r="P24" s="17"/>
      <c r="Q24" s="17"/>
      <c r="R24" s="17"/>
      <c r="S24" s="17"/>
      <c r="T24" s="17"/>
      <c r="U24" s="17"/>
      <c r="V24" s="17"/>
      <c r="W24" s="17"/>
      <c r="X24" s="17"/>
      <c r="Z24" s="20" t="s">
        <v>85</v>
      </c>
      <c r="AA24" s="20"/>
      <c r="AB24" s="20"/>
      <c r="AC24" s="20"/>
      <c r="AD24" s="20"/>
      <c r="AE24" s="20"/>
      <c r="AF24" s="20"/>
    </row>
    <row r="25" spans="1:32" x14ac:dyDescent="0.25">
      <c r="O25" s="17"/>
      <c r="P25" s="17"/>
      <c r="Q25" s="17"/>
      <c r="R25" s="17"/>
      <c r="S25" s="17"/>
      <c r="T25" s="17"/>
      <c r="U25" s="17"/>
      <c r="V25" s="17"/>
      <c r="W25" s="17"/>
      <c r="X25" s="17"/>
      <c r="Z25" s="20" t="s">
        <v>86</v>
      </c>
      <c r="AA25" s="20"/>
      <c r="AB25" s="20"/>
      <c r="AC25" s="20"/>
      <c r="AD25" s="20"/>
      <c r="AE25" s="20"/>
      <c r="AF25" s="20"/>
    </row>
    <row r="26" spans="1:32" x14ac:dyDescent="0.25">
      <c r="A26" s="17" t="s">
        <v>87</v>
      </c>
      <c r="B26" s="17" t="s">
        <v>61</v>
      </c>
      <c r="C26" s="17" t="s">
        <v>73</v>
      </c>
      <c r="D26" s="17" t="s">
        <v>74</v>
      </c>
      <c r="E26" s="17" t="s">
        <v>62</v>
      </c>
      <c r="F26" t="s">
        <v>63</v>
      </c>
      <c r="O26" s="20" t="s">
        <v>65</v>
      </c>
      <c r="P26" s="20"/>
      <c r="Q26" s="20"/>
      <c r="Z26" s="20" t="s">
        <v>68</v>
      </c>
      <c r="AA26" s="20"/>
      <c r="AB26" s="20"/>
    </row>
    <row r="27" spans="1:32" x14ac:dyDescent="0.25">
      <c r="A27" s="17"/>
      <c r="B27" s="17"/>
      <c r="C27" s="17"/>
      <c r="D27" s="17"/>
      <c r="E27" s="17"/>
      <c r="F27" s="17" t="s">
        <v>64</v>
      </c>
      <c r="G27" s="17"/>
      <c r="H27" s="17"/>
      <c r="I27" s="17"/>
      <c r="J27" s="17"/>
      <c r="K27" s="17"/>
      <c r="L27" s="17"/>
      <c r="M27" s="17"/>
      <c r="O27" s="20" t="s">
        <v>66</v>
      </c>
      <c r="P27" s="20"/>
      <c r="Q27" s="20"/>
      <c r="R27" s="20"/>
      <c r="S27" s="20"/>
      <c r="Z27" s="9" t="s">
        <v>84</v>
      </c>
      <c r="AA27" s="9"/>
      <c r="AB27" s="9"/>
      <c r="AC27" s="9"/>
      <c r="AD27" s="9"/>
      <c r="AE27" s="9"/>
      <c r="AF27" s="9"/>
    </row>
    <row r="28" spans="1:32" x14ac:dyDescent="0.25">
      <c r="A28" s="17"/>
      <c r="B28">
        <v>86.38</v>
      </c>
      <c r="C28">
        <v>1.25</v>
      </c>
      <c r="D28">
        <v>0.13800000000000001</v>
      </c>
      <c r="E28" s="8">
        <v>0.8</v>
      </c>
      <c r="F28" s="17"/>
      <c r="G28" s="17"/>
      <c r="H28" s="17"/>
      <c r="I28" s="17"/>
      <c r="J28" s="17"/>
      <c r="K28" s="17"/>
      <c r="L28" s="17"/>
      <c r="M28" s="17"/>
      <c r="O28" s="17" t="s">
        <v>67</v>
      </c>
      <c r="P28" s="17"/>
      <c r="Q28" s="17"/>
      <c r="R28" s="17"/>
      <c r="S28" s="17"/>
      <c r="T28" s="17"/>
      <c r="U28" s="17"/>
      <c r="V28" s="17"/>
      <c r="W28" s="17"/>
      <c r="X28" s="17"/>
      <c r="Z28" s="20" t="s">
        <v>85</v>
      </c>
      <c r="AA28" s="20"/>
      <c r="AB28" s="20"/>
      <c r="AC28" s="20"/>
      <c r="AD28" s="20"/>
      <c r="AE28" s="20"/>
      <c r="AF28" s="20"/>
    </row>
    <row r="29" spans="1:32" x14ac:dyDescent="0.25">
      <c r="O29" s="17"/>
      <c r="P29" s="17"/>
      <c r="Q29" s="17"/>
      <c r="R29" s="17"/>
      <c r="S29" s="17"/>
      <c r="T29" s="17"/>
      <c r="U29" s="17"/>
      <c r="V29" s="17"/>
      <c r="W29" s="17"/>
      <c r="X29" s="17"/>
      <c r="Z29" s="20" t="s">
        <v>88</v>
      </c>
      <c r="AA29" s="20"/>
      <c r="AB29" s="20"/>
      <c r="AC29" s="20"/>
      <c r="AD29" s="20"/>
      <c r="AE29" s="20"/>
      <c r="AF29" s="20"/>
    </row>
    <row r="30" spans="1:32" x14ac:dyDescent="0.25">
      <c r="A30" s="17" t="s">
        <v>93</v>
      </c>
      <c r="B30" s="17" t="s">
        <v>61</v>
      </c>
      <c r="C30" s="17" t="s">
        <v>73</v>
      </c>
      <c r="D30" s="17" t="s">
        <v>74</v>
      </c>
      <c r="E30" s="17" t="s">
        <v>62</v>
      </c>
      <c r="F30" t="s">
        <v>63</v>
      </c>
      <c r="O30" s="20" t="s">
        <v>65</v>
      </c>
      <c r="P30" s="20"/>
      <c r="Q30" s="20"/>
      <c r="Z30" s="20" t="s">
        <v>68</v>
      </c>
      <c r="AA30" s="20"/>
      <c r="AB30" s="20"/>
    </row>
    <row r="31" spans="1:32" x14ac:dyDescent="0.25">
      <c r="A31" s="17"/>
      <c r="B31" s="17"/>
      <c r="C31" s="17"/>
      <c r="D31" s="17"/>
      <c r="E31" s="17"/>
      <c r="F31" s="17" t="s">
        <v>64</v>
      </c>
      <c r="G31" s="17"/>
      <c r="H31" s="17"/>
      <c r="I31" s="17"/>
      <c r="J31" s="17"/>
      <c r="K31" s="17"/>
      <c r="L31" s="17"/>
      <c r="M31" s="17"/>
      <c r="O31" s="20" t="s">
        <v>66</v>
      </c>
      <c r="P31" s="20"/>
      <c r="Q31" s="20"/>
      <c r="R31" s="20"/>
      <c r="S31" s="20"/>
      <c r="Z31" s="9" t="s">
        <v>99</v>
      </c>
      <c r="AA31" s="9"/>
      <c r="AB31" s="9"/>
      <c r="AC31" s="9"/>
      <c r="AD31" s="9"/>
      <c r="AE31" s="9"/>
      <c r="AF31" s="9"/>
    </row>
    <row r="32" spans="1:32" x14ac:dyDescent="0.25">
      <c r="A32" s="17"/>
      <c r="B32">
        <v>80</v>
      </c>
      <c r="C32">
        <v>1.1599999999999999</v>
      </c>
      <c r="D32">
        <v>0.13</v>
      </c>
      <c r="E32" s="8">
        <v>0.8</v>
      </c>
      <c r="F32" s="17"/>
      <c r="G32" s="17"/>
      <c r="H32" s="17"/>
      <c r="I32" s="17"/>
      <c r="J32" s="17"/>
      <c r="K32" s="17"/>
      <c r="L32" s="17"/>
      <c r="M32" s="17"/>
      <c r="O32" s="17" t="s">
        <v>67</v>
      </c>
      <c r="P32" s="17"/>
      <c r="Q32" s="17"/>
      <c r="R32" s="17"/>
      <c r="S32" s="17"/>
      <c r="T32" s="17"/>
      <c r="U32" s="17"/>
      <c r="V32" s="17"/>
      <c r="W32" s="17"/>
      <c r="X32" s="17"/>
      <c r="Z32" s="20" t="s">
        <v>100</v>
      </c>
      <c r="AA32" s="20"/>
      <c r="AB32" s="20"/>
      <c r="AC32" s="20"/>
      <c r="AD32" s="20"/>
      <c r="AE32" s="20"/>
      <c r="AF32" s="20"/>
    </row>
    <row r="33" spans="1:32" x14ac:dyDescent="0.25">
      <c r="O33" s="17"/>
      <c r="P33" s="17"/>
      <c r="Q33" s="17"/>
      <c r="R33" s="17"/>
      <c r="S33" s="17"/>
      <c r="T33" s="17"/>
      <c r="U33" s="17"/>
      <c r="V33" s="17"/>
      <c r="W33" s="17"/>
      <c r="X33" s="17"/>
      <c r="Z33" s="20" t="s">
        <v>101</v>
      </c>
      <c r="AA33" s="20"/>
      <c r="AB33" s="20"/>
      <c r="AC33" s="20"/>
      <c r="AD33" s="20"/>
      <c r="AE33" s="20"/>
      <c r="AF33" s="20"/>
    </row>
    <row r="34" spans="1:32" x14ac:dyDescent="0.25">
      <c r="A34" s="17" t="s">
        <v>105</v>
      </c>
      <c r="B34" s="17" t="s">
        <v>61</v>
      </c>
      <c r="C34" s="17" t="s">
        <v>72</v>
      </c>
      <c r="D34" s="17" t="s">
        <v>74</v>
      </c>
      <c r="E34" s="17" t="s">
        <v>62</v>
      </c>
      <c r="F34" t="s">
        <v>63</v>
      </c>
      <c r="O34" s="20" t="s">
        <v>65</v>
      </c>
      <c r="P34" s="20"/>
      <c r="Q34" s="20"/>
      <c r="Z34" s="20" t="s">
        <v>68</v>
      </c>
      <c r="AA34" s="20"/>
      <c r="AB34" s="20"/>
    </row>
    <row r="35" spans="1:32" x14ac:dyDescent="0.25">
      <c r="A35" s="17"/>
      <c r="B35" s="17"/>
      <c r="C35" s="17"/>
      <c r="D35" s="17"/>
      <c r="E35" s="17"/>
      <c r="F35" s="17" t="s">
        <v>64</v>
      </c>
      <c r="G35" s="17"/>
      <c r="H35" s="17"/>
      <c r="I35" s="17"/>
      <c r="J35" s="17"/>
      <c r="K35" s="17"/>
      <c r="L35" s="17"/>
      <c r="M35" s="17"/>
      <c r="O35" s="20" t="s">
        <v>66</v>
      </c>
      <c r="P35" s="20"/>
      <c r="Q35" s="20"/>
      <c r="R35" s="20"/>
      <c r="S35" s="20"/>
      <c r="Z35" s="9" t="s">
        <v>107</v>
      </c>
      <c r="AA35" s="9"/>
      <c r="AB35" s="9"/>
      <c r="AC35" s="9"/>
      <c r="AD35" s="9"/>
      <c r="AE35" s="9"/>
      <c r="AF35" s="9"/>
    </row>
    <row r="36" spans="1:32" x14ac:dyDescent="0.25">
      <c r="A36" s="17"/>
      <c r="B36">
        <v>75</v>
      </c>
      <c r="C36">
        <v>1.08</v>
      </c>
      <c r="D36">
        <v>0.12</v>
      </c>
      <c r="E36" s="8">
        <v>0.8</v>
      </c>
      <c r="F36" s="17"/>
      <c r="G36" s="17"/>
      <c r="H36" s="17"/>
      <c r="I36" s="17"/>
      <c r="J36" s="17"/>
      <c r="K36" s="17"/>
      <c r="L36" s="17"/>
      <c r="M36" s="17"/>
      <c r="O36" s="17" t="s">
        <v>67</v>
      </c>
      <c r="P36" s="17"/>
      <c r="Q36" s="17"/>
      <c r="R36" s="17"/>
      <c r="S36" s="17"/>
      <c r="T36" s="17"/>
      <c r="U36" s="17"/>
      <c r="V36" s="17"/>
      <c r="W36" s="17"/>
      <c r="X36" s="17"/>
      <c r="Z36" s="20" t="s">
        <v>108</v>
      </c>
      <c r="AA36" s="20"/>
      <c r="AB36" s="20"/>
      <c r="AC36" s="20"/>
      <c r="AD36" s="20"/>
      <c r="AE36" s="20"/>
      <c r="AF36" s="20"/>
    </row>
    <row r="37" spans="1:32" x14ac:dyDescent="0.25">
      <c r="O37" s="17"/>
      <c r="P37" s="17"/>
      <c r="Q37" s="17"/>
      <c r="R37" s="17"/>
      <c r="S37" s="17"/>
      <c r="T37" s="17"/>
      <c r="U37" s="17"/>
      <c r="V37" s="17"/>
      <c r="W37" s="17"/>
      <c r="X37" s="17"/>
      <c r="Z37" s="20" t="s">
        <v>109</v>
      </c>
      <c r="AA37" s="20"/>
      <c r="AB37" s="20"/>
      <c r="AC37" s="20"/>
      <c r="AD37" s="20"/>
      <c r="AE37" s="20"/>
      <c r="AF37" s="20"/>
    </row>
    <row r="38" spans="1:32" x14ac:dyDescent="0.25">
      <c r="A38" s="20" t="s">
        <v>147</v>
      </c>
    </row>
    <row r="39" spans="1:32" x14ac:dyDescent="0.25">
      <c r="A39" s="20"/>
    </row>
    <row r="40" spans="1:32" x14ac:dyDescent="0.25">
      <c r="A40" s="20"/>
    </row>
  </sheetData>
  <mergeCells count="87">
    <mergeCell ref="A38:A40"/>
    <mergeCell ref="O34:Q34"/>
    <mergeCell ref="Z34:AB34"/>
    <mergeCell ref="F35:M36"/>
    <mergeCell ref="O35:S35"/>
    <mergeCell ref="O36:X37"/>
    <mergeCell ref="Z36:AF36"/>
    <mergeCell ref="Z37:AF37"/>
    <mergeCell ref="A34:A36"/>
    <mergeCell ref="B34:B35"/>
    <mergeCell ref="C34:C35"/>
    <mergeCell ref="D34:D35"/>
    <mergeCell ref="E34:E35"/>
    <mergeCell ref="H3:I3"/>
    <mergeCell ref="J3:K3"/>
    <mergeCell ref="L3:M3"/>
    <mergeCell ref="P9:Z9"/>
    <mergeCell ref="J4:J5"/>
    <mergeCell ref="K4:K5"/>
    <mergeCell ref="L4:L5"/>
    <mergeCell ref="M4:M5"/>
    <mergeCell ref="A14:A16"/>
    <mergeCell ref="A18:A20"/>
    <mergeCell ref="B17:M17"/>
    <mergeCell ref="B18:B19"/>
    <mergeCell ref="C18:C19"/>
    <mergeCell ref="D18:D19"/>
    <mergeCell ref="E18:E19"/>
    <mergeCell ref="F19:M20"/>
    <mergeCell ref="A6:A8"/>
    <mergeCell ref="A10:A12"/>
    <mergeCell ref="B9:M9"/>
    <mergeCell ref="D4:D5"/>
    <mergeCell ref="E4:E5"/>
    <mergeCell ref="F4:F5"/>
    <mergeCell ref="G4:G5"/>
    <mergeCell ref="H4:H5"/>
    <mergeCell ref="I4:I5"/>
    <mergeCell ref="A1:A5"/>
    <mergeCell ref="B1:M1"/>
    <mergeCell ref="B2:B5"/>
    <mergeCell ref="C2:C5"/>
    <mergeCell ref="D2:M2"/>
    <mergeCell ref="D3:E3"/>
    <mergeCell ref="F3:G3"/>
    <mergeCell ref="O18:Q18"/>
    <mergeCell ref="O19:S19"/>
    <mergeCell ref="O20:X21"/>
    <mergeCell ref="Z18:AB18"/>
    <mergeCell ref="Z20:AF20"/>
    <mergeCell ref="Z21:AF21"/>
    <mergeCell ref="O23:S23"/>
    <mergeCell ref="O24:X25"/>
    <mergeCell ref="Z25:AF25"/>
    <mergeCell ref="A22:A24"/>
    <mergeCell ref="B22:B23"/>
    <mergeCell ref="C22:C23"/>
    <mergeCell ref="D22:D23"/>
    <mergeCell ref="E22:E23"/>
    <mergeCell ref="Z22:AB22"/>
    <mergeCell ref="Z24:AF24"/>
    <mergeCell ref="F23:M24"/>
    <mergeCell ref="O22:Q22"/>
    <mergeCell ref="A26:A28"/>
    <mergeCell ref="B26:B27"/>
    <mergeCell ref="C26:C27"/>
    <mergeCell ref="D26:D27"/>
    <mergeCell ref="E26:E27"/>
    <mergeCell ref="O26:Q26"/>
    <mergeCell ref="Z26:AB26"/>
    <mergeCell ref="F27:M28"/>
    <mergeCell ref="O27:S27"/>
    <mergeCell ref="O28:X29"/>
    <mergeCell ref="Z28:AF28"/>
    <mergeCell ref="Z29:AF29"/>
    <mergeCell ref="A30:A32"/>
    <mergeCell ref="B30:B31"/>
    <mergeCell ref="C30:C31"/>
    <mergeCell ref="D30:D31"/>
    <mergeCell ref="E30:E31"/>
    <mergeCell ref="F31:M32"/>
    <mergeCell ref="O30:Q30"/>
    <mergeCell ref="Z30:AB30"/>
    <mergeCell ref="O31:S31"/>
    <mergeCell ref="O32:X33"/>
    <mergeCell ref="Z32:AF32"/>
    <mergeCell ref="Z33:AF33"/>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0141F-8B62-49AC-A42D-249C016DA452}">
  <dimension ref="A1:BN41"/>
  <sheetViews>
    <sheetView workbookViewId="0">
      <selection activeCell="D3" sqref="D3:E3"/>
    </sheetView>
  </sheetViews>
  <sheetFormatPr defaultRowHeight="13.8" x14ac:dyDescent="0.25"/>
  <cols>
    <col min="1" max="1" width="29.33203125" customWidth="1"/>
    <col min="2" max="2" width="8.6640625" customWidth="1"/>
    <col min="3" max="3" width="10.33203125" customWidth="1"/>
    <col min="16" max="16" width="10.33203125" customWidth="1"/>
    <col min="25" max="25" width="11.33203125" customWidth="1"/>
    <col min="26" max="26" width="10.109375" customWidth="1"/>
    <col min="29" max="29" width="10.33203125" customWidth="1"/>
    <col min="30" max="30" width="12.44140625" customWidth="1"/>
    <col min="32" max="32" width="11.109375" customWidth="1"/>
    <col min="34" max="34" width="12.109375" customWidth="1"/>
    <col min="36" max="36" width="12" customWidth="1"/>
    <col min="38" max="38" width="11.33203125" customWidth="1"/>
    <col min="39" max="39" width="10.109375" customWidth="1"/>
  </cols>
  <sheetData>
    <row r="1" spans="1:39" x14ac:dyDescent="0.25">
      <c r="A1" s="20" t="s">
        <v>10</v>
      </c>
      <c r="B1" s="22" t="s">
        <v>27</v>
      </c>
      <c r="C1" s="22"/>
      <c r="D1" s="22"/>
      <c r="E1" s="22"/>
      <c r="F1" s="22"/>
      <c r="G1" s="22"/>
      <c r="H1" s="22"/>
      <c r="I1" s="22"/>
      <c r="J1" s="22"/>
      <c r="K1" s="22"/>
      <c r="L1" s="22"/>
      <c r="M1" s="22"/>
      <c r="P1" s="27" t="s">
        <v>29</v>
      </c>
      <c r="Q1" s="27"/>
      <c r="R1" s="27"/>
      <c r="S1" s="27"/>
      <c r="T1" s="27"/>
      <c r="U1" s="27"/>
      <c r="V1" s="27"/>
      <c r="W1" s="27"/>
      <c r="X1" s="27"/>
      <c r="Y1" s="27"/>
      <c r="Z1" s="27"/>
      <c r="AC1" s="28" t="s">
        <v>28</v>
      </c>
      <c r="AD1" s="28"/>
      <c r="AE1" s="28"/>
      <c r="AF1" s="28"/>
      <c r="AG1" s="28"/>
      <c r="AH1" s="28"/>
      <c r="AI1" s="28"/>
      <c r="AJ1" s="28"/>
      <c r="AK1" s="28"/>
      <c r="AL1" s="28"/>
      <c r="AM1" s="28"/>
    </row>
    <row r="2" spans="1:39" ht="13.8" customHeight="1" x14ac:dyDescent="0.25">
      <c r="A2" s="20"/>
      <c r="B2" s="17" t="s">
        <v>19</v>
      </c>
      <c r="C2" s="17" t="s">
        <v>8</v>
      </c>
      <c r="D2" s="20" t="s">
        <v>9</v>
      </c>
      <c r="E2" s="20"/>
      <c r="F2" s="20"/>
      <c r="G2" s="20"/>
      <c r="H2" s="20"/>
      <c r="I2" s="20"/>
      <c r="J2" s="20"/>
      <c r="K2" s="20"/>
      <c r="L2" s="20"/>
      <c r="M2" s="20"/>
      <c r="P2" s="17" t="s">
        <v>8</v>
      </c>
      <c r="Q2" s="20" t="s">
        <v>9</v>
      </c>
      <c r="R2" s="20"/>
      <c r="S2" s="20"/>
      <c r="T2" s="20"/>
      <c r="U2" s="20"/>
      <c r="V2" s="20"/>
      <c r="W2" s="20"/>
      <c r="X2" s="20"/>
      <c r="Y2" s="20"/>
      <c r="Z2" s="20"/>
      <c r="AC2" s="17" t="s">
        <v>8</v>
      </c>
      <c r="AD2" s="20" t="s">
        <v>9</v>
      </c>
      <c r="AE2" s="20"/>
      <c r="AF2" s="20"/>
      <c r="AG2" s="20"/>
      <c r="AH2" s="20"/>
      <c r="AI2" s="20"/>
      <c r="AJ2" s="20"/>
      <c r="AK2" s="20"/>
      <c r="AL2" s="20"/>
      <c r="AM2" s="20"/>
    </row>
    <row r="3" spans="1:39" x14ac:dyDescent="0.25">
      <c r="A3" s="20"/>
      <c r="B3" s="17"/>
      <c r="C3" s="17"/>
      <c r="D3" s="20">
        <v>100</v>
      </c>
      <c r="E3" s="20"/>
      <c r="F3" s="20">
        <v>300</v>
      </c>
      <c r="G3" s="20"/>
      <c r="H3" s="20">
        <v>500</v>
      </c>
      <c r="I3" s="20"/>
      <c r="J3" s="20">
        <v>700</v>
      </c>
      <c r="K3" s="20"/>
      <c r="L3" s="20">
        <v>1000</v>
      </c>
      <c r="M3" s="20"/>
      <c r="P3" s="17"/>
      <c r="Q3" s="20">
        <v>100</v>
      </c>
      <c r="R3" s="20"/>
      <c r="S3" s="20">
        <v>300</v>
      </c>
      <c r="T3" s="20"/>
      <c r="U3" s="20">
        <v>500</v>
      </c>
      <c r="V3" s="20"/>
      <c r="W3" s="20">
        <v>700</v>
      </c>
      <c r="X3" s="20"/>
      <c r="Y3" s="20">
        <v>1000</v>
      </c>
      <c r="Z3" s="20"/>
      <c r="AC3" s="17"/>
      <c r="AD3" s="20">
        <v>100</v>
      </c>
      <c r="AE3" s="20"/>
      <c r="AF3" s="20">
        <v>300</v>
      </c>
      <c r="AG3" s="20"/>
      <c r="AH3" s="20">
        <v>500</v>
      </c>
      <c r="AI3" s="20"/>
      <c r="AJ3" s="20">
        <v>700</v>
      </c>
      <c r="AK3" s="20"/>
      <c r="AL3" s="20">
        <v>1000</v>
      </c>
      <c r="AM3" s="20"/>
    </row>
    <row r="4" spans="1:39" ht="13.8" customHeight="1" x14ac:dyDescent="0.25">
      <c r="A4" s="20"/>
      <c r="B4" s="17"/>
      <c r="C4" s="17"/>
      <c r="D4" s="17" t="s">
        <v>16</v>
      </c>
      <c r="E4" s="17" t="s">
        <v>17</v>
      </c>
      <c r="F4" s="17" t="s">
        <v>16</v>
      </c>
      <c r="G4" s="17" t="s">
        <v>17</v>
      </c>
      <c r="H4" s="17" t="s">
        <v>16</v>
      </c>
      <c r="I4" s="17" t="s">
        <v>17</v>
      </c>
      <c r="J4" s="17" t="s">
        <v>16</v>
      </c>
      <c r="K4" s="17" t="s">
        <v>17</v>
      </c>
      <c r="L4" s="17" t="s">
        <v>16</v>
      </c>
      <c r="M4" s="17" t="s">
        <v>17</v>
      </c>
      <c r="P4" s="17"/>
      <c r="Q4" s="17" t="s">
        <v>16</v>
      </c>
      <c r="R4" s="17" t="s">
        <v>17</v>
      </c>
      <c r="S4" s="17" t="s">
        <v>16</v>
      </c>
      <c r="T4" s="17" t="s">
        <v>17</v>
      </c>
      <c r="U4" s="17" t="s">
        <v>16</v>
      </c>
      <c r="V4" s="17" t="s">
        <v>17</v>
      </c>
      <c r="W4" s="17" t="s">
        <v>16</v>
      </c>
      <c r="X4" s="17" t="s">
        <v>17</v>
      </c>
      <c r="Y4" s="17" t="s">
        <v>16</v>
      </c>
      <c r="Z4" s="17" t="s">
        <v>17</v>
      </c>
      <c r="AC4" s="17"/>
      <c r="AD4" s="17" t="s">
        <v>16</v>
      </c>
      <c r="AE4" s="17" t="s">
        <v>17</v>
      </c>
      <c r="AF4" s="17" t="s">
        <v>16</v>
      </c>
      <c r="AG4" s="17" t="s">
        <v>17</v>
      </c>
      <c r="AH4" s="17" t="s">
        <v>16</v>
      </c>
      <c r="AI4" s="17" t="s">
        <v>17</v>
      </c>
      <c r="AJ4" s="17" t="s">
        <v>16</v>
      </c>
      <c r="AK4" s="17" t="s">
        <v>17</v>
      </c>
      <c r="AL4" s="17" t="s">
        <v>16</v>
      </c>
      <c r="AM4" s="17" t="s">
        <v>17</v>
      </c>
    </row>
    <row r="5" spans="1:39" ht="25.2" customHeight="1" x14ac:dyDescent="0.25">
      <c r="A5" s="20"/>
      <c r="B5" s="17"/>
      <c r="C5" s="17"/>
      <c r="D5" s="17"/>
      <c r="E5" s="17"/>
      <c r="F5" s="17"/>
      <c r="G5" s="17"/>
      <c r="H5" s="17"/>
      <c r="I5" s="17"/>
      <c r="J5" s="17"/>
      <c r="K5" s="17"/>
      <c r="L5" s="17"/>
      <c r="M5" s="17"/>
      <c r="P5" s="17"/>
      <c r="Q5" s="17"/>
      <c r="R5" s="17"/>
      <c r="S5" s="17"/>
      <c r="T5" s="17"/>
      <c r="U5" s="17"/>
      <c r="V5" s="17"/>
      <c r="W5" s="17"/>
      <c r="X5" s="17"/>
      <c r="Y5" s="17"/>
      <c r="Z5" s="17"/>
      <c r="AC5" s="17"/>
      <c r="AD5" s="17"/>
      <c r="AE5" s="17"/>
      <c r="AF5" s="17"/>
      <c r="AG5" s="17"/>
      <c r="AH5" s="17"/>
      <c r="AI5" s="17"/>
      <c r="AJ5" s="17"/>
      <c r="AK5" s="17"/>
      <c r="AL5" s="17"/>
      <c r="AM5" s="17"/>
    </row>
    <row r="6" spans="1:39" x14ac:dyDescent="0.25">
      <c r="A6" s="17" t="s">
        <v>40</v>
      </c>
      <c r="B6" s="1">
        <v>9000</v>
      </c>
      <c r="C6">
        <v>2.67</v>
      </c>
      <c r="D6">
        <v>48.23</v>
      </c>
      <c r="E6">
        <v>0.39</v>
      </c>
      <c r="F6">
        <v>18.96</v>
      </c>
      <c r="G6">
        <v>0.15</v>
      </c>
      <c r="H6">
        <v>12.29</v>
      </c>
      <c r="I6">
        <v>0.1</v>
      </c>
      <c r="J6">
        <v>9.23</v>
      </c>
      <c r="K6">
        <v>0.08</v>
      </c>
      <c r="L6">
        <v>6.82</v>
      </c>
      <c r="M6">
        <v>0.06</v>
      </c>
      <c r="P6">
        <v>1.91</v>
      </c>
      <c r="Q6">
        <v>42.04</v>
      </c>
      <c r="R6">
        <v>0.34</v>
      </c>
      <c r="S6">
        <v>16.54</v>
      </c>
      <c r="T6">
        <v>0.14000000000000001</v>
      </c>
      <c r="U6">
        <v>10.7</v>
      </c>
      <c r="V6">
        <v>0.09</v>
      </c>
      <c r="W6">
        <v>8.0399999999999991</v>
      </c>
      <c r="X6">
        <v>7.0000000000000007E-2</v>
      </c>
      <c r="Y6">
        <v>5.93</v>
      </c>
      <c r="Z6">
        <v>0.05</v>
      </c>
      <c r="AC6">
        <v>0.56999999999999995</v>
      </c>
      <c r="AD6">
        <v>355.34</v>
      </c>
      <c r="AE6">
        <v>1.25</v>
      </c>
      <c r="AF6">
        <v>268.23</v>
      </c>
      <c r="AG6">
        <v>0.94</v>
      </c>
      <c r="AH6">
        <v>238.47</v>
      </c>
      <c r="AI6">
        <v>0.84</v>
      </c>
      <c r="AJ6">
        <v>221.39</v>
      </c>
      <c r="AK6">
        <v>0.77</v>
      </c>
      <c r="AL6">
        <v>205.06</v>
      </c>
      <c r="AM6">
        <v>0.71</v>
      </c>
    </row>
    <row r="7" spans="1:39" x14ac:dyDescent="0.25">
      <c r="A7" s="17"/>
      <c r="B7" s="1">
        <v>10000</v>
      </c>
      <c r="C7">
        <v>2.97</v>
      </c>
      <c r="D7">
        <v>49.02</v>
      </c>
      <c r="E7">
        <v>0.4</v>
      </c>
      <c r="F7">
        <v>19.27</v>
      </c>
      <c r="G7">
        <v>0.16</v>
      </c>
      <c r="H7">
        <v>12.48</v>
      </c>
      <c r="I7">
        <v>0.1</v>
      </c>
      <c r="J7">
        <v>9.3800000000000008</v>
      </c>
      <c r="K7">
        <v>0.08</v>
      </c>
      <c r="L7">
        <v>6.92</v>
      </c>
      <c r="M7">
        <v>0.06</v>
      </c>
      <c r="P7">
        <v>2.13</v>
      </c>
      <c r="Q7">
        <v>42.72</v>
      </c>
      <c r="R7">
        <v>0.34</v>
      </c>
      <c r="S7">
        <v>16.78</v>
      </c>
      <c r="T7">
        <v>0.14000000000000001</v>
      </c>
      <c r="U7">
        <v>10.87</v>
      </c>
      <c r="V7">
        <v>0.09</v>
      </c>
      <c r="W7">
        <v>8.17</v>
      </c>
      <c r="X7">
        <v>7.0000000000000007E-2</v>
      </c>
      <c r="Y7">
        <v>6.04</v>
      </c>
      <c r="Z7">
        <v>0.05</v>
      </c>
      <c r="AC7">
        <v>0.63</v>
      </c>
      <c r="AD7">
        <v>383.66</v>
      </c>
      <c r="AE7">
        <v>1.34</v>
      </c>
      <c r="AF7">
        <v>290.72000000000003</v>
      </c>
      <c r="AG7">
        <v>1.02</v>
      </c>
      <c r="AH7">
        <v>258.8</v>
      </c>
      <c r="AI7">
        <v>0.91</v>
      </c>
      <c r="AJ7">
        <v>240.43</v>
      </c>
      <c r="AK7">
        <v>0.84</v>
      </c>
      <c r="AL7">
        <v>222.83</v>
      </c>
      <c r="AM7">
        <v>0.78</v>
      </c>
    </row>
    <row r="8" spans="1:39" x14ac:dyDescent="0.25">
      <c r="A8" s="17"/>
      <c r="B8" s="1">
        <v>11000</v>
      </c>
      <c r="C8">
        <v>3.26</v>
      </c>
      <c r="D8">
        <v>49.72</v>
      </c>
      <c r="E8">
        <v>0.4</v>
      </c>
      <c r="F8">
        <v>19.54</v>
      </c>
      <c r="G8">
        <v>0.16</v>
      </c>
      <c r="H8">
        <v>12.66</v>
      </c>
      <c r="I8">
        <v>0.1</v>
      </c>
      <c r="J8">
        <v>9.51</v>
      </c>
      <c r="K8">
        <v>0.08</v>
      </c>
      <c r="L8">
        <v>7.02</v>
      </c>
      <c r="M8">
        <v>0.06</v>
      </c>
      <c r="P8">
        <v>2.34</v>
      </c>
      <c r="Q8">
        <v>43.34</v>
      </c>
      <c r="R8">
        <v>0.35</v>
      </c>
      <c r="S8">
        <v>17.03</v>
      </c>
      <c r="T8">
        <v>0.14000000000000001</v>
      </c>
      <c r="U8">
        <v>11.03</v>
      </c>
      <c r="V8">
        <v>0.09</v>
      </c>
      <c r="W8">
        <v>8.2899999999999991</v>
      </c>
      <c r="X8">
        <v>7.0000000000000007E-2</v>
      </c>
      <c r="Y8">
        <v>6.12</v>
      </c>
      <c r="Z8">
        <v>0.05</v>
      </c>
      <c r="AC8">
        <v>0.7</v>
      </c>
      <c r="AD8">
        <v>411.23</v>
      </c>
      <c r="AE8">
        <v>1.44</v>
      </c>
      <c r="AF8">
        <v>312.79000000000002</v>
      </c>
      <c r="AG8">
        <v>1.1000000000000001</v>
      </c>
      <c r="AH8">
        <v>278.75</v>
      </c>
      <c r="AI8">
        <v>0.97</v>
      </c>
      <c r="AJ8">
        <v>259.10000000000002</v>
      </c>
      <c r="AK8">
        <v>0.91</v>
      </c>
      <c r="AL8">
        <v>240.24</v>
      </c>
      <c r="AM8">
        <v>0.84</v>
      </c>
    </row>
    <row r="10" spans="1:39" x14ac:dyDescent="0.25">
      <c r="A10" s="17" t="s">
        <v>41</v>
      </c>
      <c r="B10" s="1">
        <v>9000</v>
      </c>
      <c r="C10">
        <v>2.36</v>
      </c>
      <c r="D10">
        <v>42.58</v>
      </c>
      <c r="E10">
        <v>0.34</v>
      </c>
      <c r="F10">
        <v>16.739999999999998</v>
      </c>
      <c r="G10">
        <v>0.13</v>
      </c>
      <c r="H10">
        <v>10.85</v>
      </c>
      <c r="I10">
        <v>0.09</v>
      </c>
      <c r="J10">
        <v>8.15</v>
      </c>
      <c r="K10">
        <v>7.0000000000000007E-2</v>
      </c>
      <c r="L10">
        <v>6.02</v>
      </c>
      <c r="M10">
        <v>0.05</v>
      </c>
      <c r="P10">
        <v>1.69</v>
      </c>
      <c r="Q10">
        <v>37.119999999999997</v>
      </c>
      <c r="R10">
        <v>0.3</v>
      </c>
      <c r="S10">
        <v>14.6</v>
      </c>
      <c r="T10">
        <v>0.12</v>
      </c>
      <c r="U10">
        <v>9.4499999999999993</v>
      </c>
      <c r="V10">
        <v>0.08</v>
      </c>
      <c r="W10">
        <v>7.1</v>
      </c>
      <c r="X10">
        <v>0.06</v>
      </c>
      <c r="Y10">
        <v>5.24</v>
      </c>
      <c r="Z10">
        <v>0.04</v>
      </c>
      <c r="AC10">
        <v>0.5</v>
      </c>
      <c r="AD10">
        <v>313.92</v>
      </c>
      <c r="AE10">
        <v>1.1000000000000001</v>
      </c>
      <c r="AF10">
        <v>236.83</v>
      </c>
      <c r="AG10">
        <v>0.83</v>
      </c>
      <c r="AH10">
        <v>210.55</v>
      </c>
      <c r="AI10">
        <v>0.74</v>
      </c>
      <c r="AJ10">
        <v>195.47</v>
      </c>
      <c r="AK10">
        <v>0.68</v>
      </c>
      <c r="AL10">
        <v>181.05</v>
      </c>
      <c r="AM10">
        <v>0.63</v>
      </c>
    </row>
    <row r="11" spans="1:39" x14ac:dyDescent="0.25">
      <c r="A11" s="17"/>
      <c r="B11" s="1">
        <v>10000</v>
      </c>
      <c r="C11">
        <v>2.62</v>
      </c>
      <c r="D11">
        <v>43.28</v>
      </c>
      <c r="E11">
        <v>0.35</v>
      </c>
      <c r="F11">
        <v>17.010000000000002</v>
      </c>
      <c r="G11">
        <v>0.14000000000000001</v>
      </c>
      <c r="H11">
        <v>11.02</v>
      </c>
      <c r="I11">
        <v>0.09</v>
      </c>
      <c r="J11">
        <v>8.2799999999999994</v>
      </c>
      <c r="K11">
        <v>7.0000000000000007E-2</v>
      </c>
      <c r="L11">
        <v>6.11</v>
      </c>
      <c r="M11">
        <v>0.05</v>
      </c>
      <c r="P11">
        <v>1.88</v>
      </c>
      <c r="Q11">
        <v>37.72</v>
      </c>
      <c r="R11">
        <v>0.3</v>
      </c>
      <c r="S11">
        <v>14.82</v>
      </c>
      <c r="T11">
        <v>0.12</v>
      </c>
      <c r="U11">
        <v>9.6</v>
      </c>
      <c r="V11">
        <v>0.08</v>
      </c>
      <c r="W11">
        <v>7.21</v>
      </c>
      <c r="X11">
        <v>0.06</v>
      </c>
      <c r="Y11">
        <v>5.33</v>
      </c>
      <c r="Z11">
        <v>0.04</v>
      </c>
      <c r="AC11">
        <v>0.56000000000000005</v>
      </c>
      <c r="AD11">
        <v>338.75</v>
      </c>
      <c r="AE11">
        <v>1.18</v>
      </c>
      <c r="AF11">
        <v>256.69</v>
      </c>
      <c r="AG11">
        <v>0.9</v>
      </c>
      <c r="AH11">
        <v>228.5</v>
      </c>
      <c r="AI11">
        <v>0.8</v>
      </c>
      <c r="AJ11">
        <v>212.28</v>
      </c>
      <c r="AK11">
        <v>0.74</v>
      </c>
      <c r="AL11">
        <v>196.74</v>
      </c>
      <c r="AM11">
        <v>0.69</v>
      </c>
    </row>
    <row r="12" spans="1:39" x14ac:dyDescent="0.25">
      <c r="A12" s="17"/>
      <c r="B12" s="1">
        <v>11000</v>
      </c>
      <c r="C12">
        <v>2.88</v>
      </c>
      <c r="D12">
        <v>43.9</v>
      </c>
      <c r="E12">
        <v>0.35</v>
      </c>
      <c r="F12">
        <v>17.25</v>
      </c>
      <c r="G12">
        <v>0.14000000000000001</v>
      </c>
      <c r="H12">
        <v>11.18</v>
      </c>
      <c r="I12">
        <v>0.09</v>
      </c>
      <c r="J12">
        <v>8.4</v>
      </c>
      <c r="K12">
        <v>7.0000000000000007E-2</v>
      </c>
      <c r="L12">
        <v>6.2</v>
      </c>
      <c r="M12">
        <v>0.05</v>
      </c>
      <c r="P12">
        <v>2.0699999999999998</v>
      </c>
      <c r="Q12">
        <v>38.270000000000003</v>
      </c>
      <c r="R12">
        <v>0.31</v>
      </c>
      <c r="S12">
        <v>15.04</v>
      </c>
      <c r="T12">
        <v>0.12</v>
      </c>
      <c r="U12">
        <v>9.74</v>
      </c>
      <c r="V12">
        <v>0.08</v>
      </c>
      <c r="W12">
        <v>7.32</v>
      </c>
      <c r="X12">
        <v>0.06</v>
      </c>
      <c r="Y12">
        <v>5.4</v>
      </c>
      <c r="Z12">
        <v>0.04</v>
      </c>
      <c r="AC12">
        <v>0.62</v>
      </c>
      <c r="AD12">
        <v>363.09</v>
      </c>
      <c r="AE12">
        <v>1.27</v>
      </c>
      <c r="AF12">
        <v>276.17</v>
      </c>
      <c r="AG12">
        <v>0.97</v>
      </c>
      <c r="AH12">
        <v>246.12</v>
      </c>
      <c r="AI12">
        <v>0.86</v>
      </c>
      <c r="AJ12">
        <v>228.77</v>
      </c>
      <c r="AK12">
        <v>0.8</v>
      </c>
      <c r="AL12">
        <v>212.12</v>
      </c>
      <c r="AM12">
        <v>0.74</v>
      </c>
    </row>
    <row r="14" spans="1:39" x14ac:dyDescent="0.25">
      <c r="A14" s="17" t="s">
        <v>47</v>
      </c>
      <c r="B14" s="3">
        <v>9000</v>
      </c>
      <c r="C14">
        <v>2.36</v>
      </c>
      <c r="D14">
        <v>42.58</v>
      </c>
      <c r="E14">
        <v>0.34</v>
      </c>
      <c r="F14">
        <v>16.739999999999998</v>
      </c>
      <c r="G14">
        <v>0.13</v>
      </c>
      <c r="H14">
        <v>10.85</v>
      </c>
      <c r="I14">
        <v>0.09</v>
      </c>
      <c r="J14">
        <v>8.15</v>
      </c>
      <c r="K14">
        <v>7.0000000000000007E-2</v>
      </c>
      <c r="L14">
        <v>6.02</v>
      </c>
      <c r="M14">
        <v>0.05</v>
      </c>
      <c r="P14">
        <v>1.69</v>
      </c>
      <c r="Q14">
        <v>37.119999999999997</v>
      </c>
      <c r="R14">
        <v>0.3</v>
      </c>
      <c r="S14">
        <v>14.6</v>
      </c>
      <c r="T14">
        <v>0.12</v>
      </c>
      <c r="U14">
        <v>9.4499999999999993</v>
      </c>
      <c r="V14">
        <v>0.08</v>
      </c>
      <c r="W14">
        <v>7.1</v>
      </c>
      <c r="X14">
        <v>0.06</v>
      </c>
      <c r="Y14">
        <v>5.24</v>
      </c>
      <c r="Z14">
        <v>0.04</v>
      </c>
      <c r="AC14">
        <v>0.5</v>
      </c>
      <c r="AD14">
        <v>313.92</v>
      </c>
      <c r="AE14">
        <v>1.1000000000000001</v>
      </c>
      <c r="AF14">
        <v>236.83</v>
      </c>
      <c r="AG14">
        <v>0.83</v>
      </c>
      <c r="AH14">
        <v>210.55</v>
      </c>
      <c r="AI14">
        <v>0.74</v>
      </c>
      <c r="AJ14">
        <v>195.47</v>
      </c>
      <c r="AK14">
        <v>0.68</v>
      </c>
      <c r="AL14">
        <v>181.05</v>
      </c>
      <c r="AM14">
        <v>0.63</v>
      </c>
    </row>
    <row r="15" spans="1:39" x14ac:dyDescent="0.25">
      <c r="A15" s="17"/>
      <c r="B15" s="3">
        <v>10000</v>
      </c>
      <c r="C15">
        <v>2.62</v>
      </c>
      <c r="D15">
        <v>43.28</v>
      </c>
      <c r="E15">
        <v>0.35</v>
      </c>
      <c r="F15">
        <v>17.010000000000002</v>
      </c>
      <c r="G15">
        <v>0.14000000000000001</v>
      </c>
      <c r="H15">
        <v>11.02</v>
      </c>
      <c r="I15">
        <v>0.09</v>
      </c>
      <c r="J15">
        <v>8.2799999999999994</v>
      </c>
      <c r="K15">
        <v>7.0000000000000007E-2</v>
      </c>
      <c r="L15">
        <v>6.11</v>
      </c>
      <c r="M15">
        <v>0.05</v>
      </c>
      <c r="P15">
        <v>1.88</v>
      </c>
      <c r="Q15">
        <v>37.72</v>
      </c>
      <c r="R15">
        <v>0.3</v>
      </c>
      <c r="S15">
        <v>14.82</v>
      </c>
      <c r="T15">
        <v>0.12</v>
      </c>
      <c r="U15">
        <v>9.6</v>
      </c>
      <c r="V15">
        <v>0.08</v>
      </c>
      <c r="W15">
        <v>7.21</v>
      </c>
      <c r="X15">
        <v>0.06</v>
      </c>
      <c r="Y15">
        <v>5.33</v>
      </c>
      <c r="Z15">
        <v>0.04</v>
      </c>
      <c r="AC15">
        <v>0.56000000000000005</v>
      </c>
      <c r="AD15">
        <v>338.75</v>
      </c>
      <c r="AE15">
        <v>1.18</v>
      </c>
      <c r="AF15">
        <v>256.69</v>
      </c>
      <c r="AG15">
        <v>0.9</v>
      </c>
      <c r="AH15">
        <v>228.5</v>
      </c>
      <c r="AI15">
        <v>0.8</v>
      </c>
      <c r="AJ15">
        <v>212.28</v>
      </c>
      <c r="AK15">
        <v>0.74</v>
      </c>
      <c r="AL15">
        <v>196.74</v>
      </c>
      <c r="AM15">
        <v>0.69</v>
      </c>
    </row>
    <row r="16" spans="1:39" x14ac:dyDescent="0.25">
      <c r="A16" s="17"/>
      <c r="B16" s="3">
        <v>11000</v>
      </c>
      <c r="C16">
        <v>2.88</v>
      </c>
      <c r="D16">
        <v>43.9</v>
      </c>
      <c r="E16">
        <v>0.35</v>
      </c>
      <c r="F16">
        <v>17.25</v>
      </c>
      <c r="G16">
        <v>0.14000000000000001</v>
      </c>
      <c r="H16">
        <v>11.18</v>
      </c>
      <c r="I16">
        <v>0.09</v>
      </c>
      <c r="J16">
        <v>8.4</v>
      </c>
      <c r="K16">
        <v>7.0000000000000007E-2</v>
      </c>
      <c r="L16">
        <v>6.2</v>
      </c>
      <c r="M16">
        <v>0.05</v>
      </c>
      <c r="P16">
        <v>2.0699999999999998</v>
      </c>
      <c r="Q16">
        <v>38.270000000000003</v>
      </c>
      <c r="R16">
        <v>0.31</v>
      </c>
      <c r="S16">
        <v>15.04</v>
      </c>
      <c r="T16">
        <v>0.12</v>
      </c>
      <c r="U16">
        <v>9.74</v>
      </c>
      <c r="V16">
        <v>0.08</v>
      </c>
      <c r="W16">
        <v>7.32</v>
      </c>
      <c r="X16">
        <v>0.06</v>
      </c>
      <c r="Y16">
        <v>5.4</v>
      </c>
      <c r="Z16">
        <v>0.04</v>
      </c>
      <c r="AC16">
        <v>0.62</v>
      </c>
      <c r="AD16">
        <v>363.09</v>
      </c>
      <c r="AE16">
        <v>1.27</v>
      </c>
      <c r="AF16">
        <v>276.17</v>
      </c>
      <c r="AG16">
        <v>0.97</v>
      </c>
      <c r="AH16">
        <v>246.12</v>
      </c>
      <c r="AI16">
        <v>0.86</v>
      </c>
      <c r="AJ16">
        <v>228.77</v>
      </c>
      <c r="AK16">
        <v>0.8</v>
      </c>
      <c r="AL16">
        <v>212.12</v>
      </c>
      <c r="AM16">
        <v>0.74</v>
      </c>
    </row>
    <row r="18" spans="1:39" x14ac:dyDescent="0.25">
      <c r="A18" s="17" t="s">
        <v>59</v>
      </c>
      <c r="B18" s="3">
        <v>9000</v>
      </c>
      <c r="C18">
        <v>2.36</v>
      </c>
      <c r="D18">
        <v>42.58</v>
      </c>
      <c r="E18">
        <v>0.34</v>
      </c>
      <c r="F18">
        <v>16.739999999999998</v>
      </c>
      <c r="G18">
        <v>0.13</v>
      </c>
      <c r="H18">
        <v>10.85</v>
      </c>
      <c r="I18">
        <v>0.09</v>
      </c>
      <c r="J18">
        <v>8.15</v>
      </c>
      <c r="K18">
        <v>7.0000000000000007E-2</v>
      </c>
      <c r="L18">
        <v>6.02</v>
      </c>
      <c r="M18">
        <v>0.05</v>
      </c>
      <c r="P18">
        <v>1.69</v>
      </c>
      <c r="Q18">
        <v>37.119999999999997</v>
      </c>
      <c r="R18">
        <v>0.3</v>
      </c>
      <c r="S18">
        <v>14.6</v>
      </c>
      <c r="T18">
        <v>0.12</v>
      </c>
      <c r="U18">
        <v>9.4499999999999993</v>
      </c>
      <c r="V18">
        <v>0.08</v>
      </c>
      <c r="W18">
        <v>7.1</v>
      </c>
      <c r="X18">
        <v>0.06</v>
      </c>
      <c r="Y18">
        <v>5.24</v>
      </c>
      <c r="Z18">
        <v>0.04</v>
      </c>
      <c r="AC18">
        <v>0.5</v>
      </c>
      <c r="AD18">
        <v>313.92</v>
      </c>
      <c r="AE18">
        <v>1.1000000000000001</v>
      </c>
      <c r="AF18">
        <v>236.83</v>
      </c>
      <c r="AG18">
        <v>0.83</v>
      </c>
      <c r="AH18">
        <v>210.55</v>
      </c>
      <c r="AI18">
        <v>0.74</v>
      </c>
      <c r="AJ18">
        <v>195.47</v>
      </c>
      <c r="AK18">
        <v>0.68</v>
      </c>
      <c r="AL18">
        <v>181.05</v>
      </c>
      <c r="AM18">
        <v>0.63</v>
      </c>
    </row>
    <row r="19" spans="1:39" x14ac:dyDescent="0.25">
      <c r="A19" s="17"/>
      <c r="B19" s="3">
        <v>10000</v>
      </c>
      <c r="C19">
        <v>2.62</v>
      </c>
      <c r="D19">
        <v>43.28</v>
      </c>
      <c r="E19">
        <v>0.35</v>
      </c>
      <c r="F19">
        <v>17.010000000000002</v>
      </c>
      <c r="G19">
        <v>0.14000000000000001</v>
      </c>
      <c r="H19">
        <v>11.02</v>
      </c>
      <c r="I19">
        <v>0.09</v>
      </c>
      <c r="J19">
        <v>8.2799999999999994</v>
      </c>
      <c r="K19">
        <v>7.0000000000000007E-2</v>
      </c>
      <c r="L19">
        <v>6.11</v>
      </c>
      <c r="M19">
        <v>0.05</v>
      </c>
      <c r="P19">
        <v>1.88</v>
      </c>
      <c r="Q19">
        <v>37.72</v>
      </c>
      <c r="R19">
        <v>0.3</v>
      </c>
      <c r="S19">
        <v>14.82</v>
      </c>
      <c r="T19">
        <v>0.12</v>
      </c>
      <c r="U19">
        <v>9.6</v>
      </c>
      <c r="V19">
        <v>0.08</v>
      </c>
      <c r="W19">
        <v>7.21</v>
      </c>
      <c r="X19">
        <v>0.06</v>
      </c>
      <c r="Y19">
        <v>5.33</v>
      </c>
      <c r="Z19">
        <v>0.04</v>
      </c>
      <c r="AC19">
        <v>0.56000000000000005</v>
      </c>
      <c r="AD19">
        <v>338.75</v>
      </c>
      <c r="AE19">
        <v>1.18</v>
      </c>
      <c r="AF19">
        <v>256.69</v>
      </c>
      <c r="AG19">
        <v>0.9</v>
      </c>
      <c r="AH19">
        <v>228.5</v>
      </c>
      <c r="AI19">
        <v>0.8</v>
      </c>
      <c r="AJ19">
        <v>212.28</v>
      </c>
      <c r="AK19">
        <v>0.74</v>
      </c>
      <c r="AL19">
        <v>196.74</v>
      </c>
      <c r="AM19">
        <v>0.69</v>
      </c>
    </row>
    <row r="20" spans="1:39" x14ac:dyDescent="0.25">
      <c r="A20" s="17"/>
      <c r="B20" s="3">
        <v>11000</v>
      </c>
      <c r="C20">
        <v>2.88</v>
      </c>
      <c r="D20">
        <v>43.9</v>
      </c>
      <c r="E20">
        <v>0.35</v>
      </c>
      <c r="F20">
        <v>17.25</v>
      </c>
      <c r="G20">
        <v>0.14000000000000001</v>
      </c>
      <c r="H20">
        <v>11.18</v>
      </c>
      <c r="I20">
        <v>0.09</v>
      </c>
      <c r="J20">
        <v>8.4</v>
      </c>
      <c r="K20">
        <v>7.0000000000000007E-2</v>
      </c>
      <c r="L20">
        <v>6.2</v>
      </c>
      <c r="M20">
        <v>0.05</v>
      </c>
      <c r="P20">
        <v>2.0699999999999998</v>
      </c>
      <c r="Q20">
        <v>38.270000000000003</v>
      </c>
      <c r="R20">
        <v>0.31</v>
      </c>
      <c r="S20">
        <v>15.04</v>
      </c>
      <c r="T20">
        <v>0.12</v>
      </c>
      <c r="U20">
        <v>9.74</v>
      </c>
      <c r="V20">
        <v>0.08</v>
      </c>
      <c r="W20">
        <v>7.32</v>
      </c>
      <c r="X20">
        <v>0.06</v>
      </c>
      <c r="Y20">
        <v>5.4</v>
      </c>
      <c r="Z20">
        <v>0.04</v>
      </c>
      <c r="AC20">
        <v>0.62</v>
      </c>
      <c r="AD20">
        <v>363.09</v>
      </c>
      <c r="AE20">
        <v>1.27</v>
      </c>
      <c r="AF20">
        <v>276.17</v>
      </c>
      <c r="AG20">
        <v>0.97</v>
      </c>
      <c r="AH20">
        <v>246.12</v>
      </c>
      <c r="AI20">
        <v>0.86</v>
      </c>
      <c r="AJ20">
        <v>228.77</v>
      </c>
      <c r="AK20">
        <v>0.8</v>
      </c>
      <c r="AL20">
        <v>212.12</v>
      </c>
      <c r="AM20">
        <v>0.74</v>
      </c>
    </row>
    <row r="22" spans="1:39" x14ac:dyDescent="0.25">
      <c r="A22" s="17" t="s">
        <v>79</v>
      </c>
      <c r="B22" s="3">
        <v>9000</v>
      </c>
      <c r="C22">
        <v>2.2200000000000002</v>
      </c>
      <c r="D22">
        <v>40.08</v>
      </c>
      <c r="E22">
        <v>0.32</v>
      </c>
      <c r="F22">
        <v>15.76</v>
      </c>
      <c r="G22">
        <v>0.13</v>
      </c>
      <c r="H22">
        <v>10.210000000000001</v>
      </c>
      <c r="I22">
        <v>0.08</v>
      </c>
      <c r="J22">
        <v>7.67</v>
      </c>
      <c r="K22">
        <v>0.06</v>
      </c>
      <c r="L22">
        <v>5.66</v>
      </c>
      <c r="M22">
        <v>0.05</v>
      </c>
      <c r="P22">
        <v>1.59</v>
      </c>
      <c r="Q22">
        <v>34.94</v>
      </c>
      <c r="R22">
        <v>0.28000000000000003</v>
      </c>
      <c r="S22">
        <v>13.74</v>
      </c>
      <c r="T22">
        <v>0.11</v>
      </c>
      <c r="U22">
        <v>8.9</v>
      </c>
      <c r="V22">
        <v>7.0000000000000007E-2</v>
      </c>
      <c r="W22">
        <v>6.68</v>
      </c>
      <c r="X22">
        <v>0.05</v>
      </c>
      <c r="Y22">
        <v>4.9400000000000004</v>
      </c>
      <c r="Z22">
        <v>0.04</v>
      </c>
      <c r="AC22">
        <v>0.47</v>
      </c>
      <c r="AD22">
        <v>293.68</v>
      </c>
      <c r="AE22">
        <v>1.03</v>
      </c>
      <c r="AF22">
        <v>221.56</v>
      </c>
      <c r="AG22">
        <v>0.77</v>
      </c>
      <c r="AH22">
        <v>196.97</v>
      </c>
      <c r="AI22">
        <v>0.69</v>
      </c>
      <c r="AJ22">
        <v>182.87</v>
      </c>
      <c r="AK22">
        <v>0.64</v>
      </c>
      <c r="AL22">
        <v>169.38</v>
      </c>
      <c r="AM22">
        <v>0.59</v>
      </c>
    </row>
    <row r="23" spans="1:39" x14ac:dyDescent="0.25">
      <c r="A23" s="17"/>
      <c r="B23" s="3">
        <v>10000</v>
      </c>
      <c r="C23">
        <v>2.4700000000000002</v>
      </c>
      <c r="D23">
        <v>40.729999999999997</v>
      </c>
      <c r="E23">
        <v>0.33</v>
      </c>
      <c r="F23">
        <v>16.010000000000002</v>
      </c>
      <c r="G23">
        <v>0.13</v>
      </c>
      <c r="H23">
        <v>10.37</v>
      </c>
      <c r="I23">
        <v>0.08</v>
      </c>
      <c r="J23">
        <v>7.79</v>
      </c>
      <c r="K23">
        <v>0.06</v>
      </c>
      <c r="L23">
        <v>5.75</v>
      </c>
      <c r="M23">
        <v>0.05</v>
      </c>
      <c r="P23">
        <v>1.77</v>
      </c>
      <c r="Q23">
        <v>35.5</v>
      </c>
      <c r="R23">
        <v>0.28999999999999998</v>
      </c>
      <c r="S23">
        <v>13.95</v>
      </c>
      <c r="T23">
        <v>0.11</v>
      </c>
      <c r="U23">
        <v>9.0399999999999991</v>
      </c>
      <c r="V23">
        <v>7.0000000000000007E-2</v>
      </c>
      <c r="W23">
        <v>6.79</v>
      </c>
      <c r="X23">
        <v>0.05</v>
      </c>
      <c r="Y23">
        <v>5.01</v>
      </c>
      <c r="Z23">
        <v>0.04</v>
      </c>
      <c r="AC23">
        <v>0.52</v>
      </c>
      <c r="AD23">
        <v>316.91000000000003</v>
      </c>
      <c r="AE23">
        <v>1.1000000000000001</v>
      </c>
      <c r="AF23">
        <v>240.14</v>
      </c>
      <c r="AG23">
        <v>0.84</v>
      </c>
      <c r="AH23">
        <v>213.77</v>
      </c>
      <c r="AI23">
        <v>0.75</v>
      </c>
      <c r="AJ23">
        <v>198.6</v>
      </c>
      <c r="AK23">
        <v>0.69</v>
      </c>
      <c r="AL23">
        <v>184.06</v>
      </c>
      <c r="AM23">
        <v>0.64</v>
      </c>
    </row>
    <row r="24" spans="1:39" x14ac:dyDescent="0.25">
      <c r="A24" s="17"/>
      <c r="B24" s="3">
        <v>11000</v>
      </c>
      <c r="C24">
        <v>2.71</v>
      </c>
      <c r="D24">
        <v>41.32</v>
      </c>
      <c r="E24">
        <v>0.33</v>
      </c>
      <c r="F24">
        <v>16.239999999999998</v>
      </c>
      <c r="G24">
        <v>0.13</v>
      </c>
      <c r="H24">
        <v>10.52</v>
      </c>
      <c r="I24">
        <v>0.08</v>
      </c>
      <c r="J24">
        <v>7.9</v>
      </c>
      <c r="K24">
        <v>0.06</v>
      </c>
      <c r="L24">
        <v>5.84</v>
      </c>
      <c r="M24">
        <v>0.05</v>
      </c>
      <c r="P24">
        <v>1.95</v>
      </c>
      <c r="Q24">
        <v>36.020000000000003</v>
      </c>
      <c r="R24">
        <v>0.28999999999999998</v>
      </c>
      <c r="S24">
        <v>14.16</v>
      </c>
      <c r="T24">
        <v>0.11</v>
      </c>
      <c r="U24">
        <v>9.17</v>
      </c>
      <c r="V24">
        <v>7.0000000000000007E-2</v>
      </c>
      <c r="W24">
        <v>6.89</v>
      </c>
      <c r="X24">
        <v>0.06</v>
      </c>
      <c r="Y24">
        <v>5.09</v>
      </c>
      <c r="Z24">
        <v>0.04</v>
      </c>
      <c r="AC24">
        <v>0.57999999999999996</v>
      </c>
      <c r="AD24">
        <v>339.68</v>
      </c>
      <c r="AE24">
        <v>1.19</v>
      </c>
      <c r="AF24">
        <v>258.37</v>
      </c>
      <c r="AG24">
        <v>0.9</v>
      </c>
      <c r="AH24">
        <v>230.25</v>
      </c>
      <c r="AI24">
        <v>0.81</v>
      </c>
      <c r="AJ24">
        <v>214.02</v>
      </c>
      <c r="AK24">
        <v>0.75</v>
      </c>
      <c r="AL24">
        <v>198.45</v>
      </c>
      <c r="AM24">
        <v>0.69</v>
      </c>
    </row>
    <row r="26" spans="1:39" x14ac:dyDescent="0.25">
      <c r="A26" s="17" t="s">
        <v>87</v>
      </c>
      <c r="B26" s="3">
        <v>9000</v>
      </c>
      <c r="C26">
        <v>2.2200000000000002</v>
      </c>
      <c r="D26">
        <v>40.08</v>
      </c>
      <c r="E26">
        <v>0.32</v>
      </c>
      <c r="F26">
        <v>15.76</v>
      </c>
      <c r="G26">
        <v>0.13</v>
      </c>
      <c r="H26">
        <v>10.210000000000001</v>
      </c>
      <c r="I26">
        <v>0.08</v>
      </c>
      <c r="J26">
        <v>7.67</v>
      </c>
      <c r="K26">
        <v>0.06</v>
      </c>
      <c r="L26">
        <v>5.66</v>
      </c>
      <c r="M26">
        <v>0.05</v>
      </c>
      <c r="P26">
        <v>1.59</v>
      </c>
      <c r="Q26">
        <v>34.94</v>
      </c>
      <c r="R26">
        <v>0.28000000000000003</v>
      </c>
      <c r="S26">
        <v>13.74</v>
      </c>
      <c r="T26">
        <v>0.11</v>
      </c>
      <c r="U26">
        <v>8.9</v>
      </c>
      <c r="V26">
        <v>7.0000000000000007E-2</v>
      </c>
      <c r="W26">
        <v>6.68</v>
      </c>
      <c r="X26">
        <v>0.05</v>
      </c>
      <c r="Y26">
        <v>4.9400000000000004</v>
      </c>
      <c r="Z26">
        <v>0.04</v>
      </c>
      <c r="AC26">
        <v>0.47</v>
      </c>
      <c r="AD26">
        <v>293.68</v>
      </c>
      <c r="AE26">
        <v>1.03</v>
      </c>
      <c r="AF26">
        <v>221.56</v>
      </c>
      <c r="AG26">
        <v>0.77</v>
      </c>
      <c r="AH26">
        <v>196.97</v>
      </c>
      <c r="AI26">
        <v>0.69</v>
      </c>
      <c r="AJ26">
        <v>182.87</v>
      </c>
      <c r="AK26">
        <v>0.64</v>
      </c>
      <c r="AL26">
        <v>169.38</v>
      </c>
      <c r="AM26">
        <v>0.59</v>
      </c>
    </row>
    <row r="27" spans="1:39" x14ac:dyDescent="0.25">
      <c r="A27" s="17"/>
      <c r="B27" s="3">
        <v>10000</v>
      </c>
      <c r="C27">
        <v>2.4700000000000002</v>
      </c>
      <c r="D27">
        <v>40.729999999999997</v>
      </c>
      <c r="E27">
        <v>0.33</v>
      </c>
      <c r="F27">
        <v>16.010000000000002</v>
      </c>
      <c r="G27">
        <v>0.13</v>
      </c>
      <c r="H27">
        <v>10.37</v>
      </c>
      <c r="I27">
        <v>0.08</v>
      </c>
      <c r="J27">
        <v>7.79</v>
      </c>
      <c r="K27">
        <v>0.06</v>
      </c>
      <c r="L27">
        <v>5.75</v>
      </c>
      <c r="M27">
        <v>0.05</v>
      </c>
      <c r="P27">
        <v>1.77</v>
      </c>
      <c r="Q27">
        <v>35.5</v>
      </c>
      <c r="R27">
        <v>0.28999999999999998</v>
      </c>
      <c r="S27">
        <v>13.95</v>
      </c>
      <c r="T27">
        <v>0.11</v>
      </c>
      <c r="U27">
        <v>9.0399999999999991</v>
      </c>
      <c r="V27">
        <v>7.0000000000000007E-2</v>
      </c>
      <c r="W27">
        <v>6.79</v>
      </c>
      <c r="X27">
        <v>0.05</v>
      </c>
      <c r="Y27">
        <v>5.01</v>
      </c>
      <c r="Z27">
        <v>0.04</v>
      </c>
      <c r="AC27">
        <v>0.52</v>
      </c>
      <c r="AD27">
        <v>316.91000000000003</v>
      </c>
      <c r="AE27">
        <v>1.1000000000000001</v>
      </c>
      <c r="AF27">
        <v>240.14</v>
      </c>
      <c r="AG27">
        <v>0.84</v>
      </c>
      <c r="AH27">
        <v>213.77</v>
      </c>
      <c r="AI27">
        <v>0.75</v>
      </c>
      <c r="AJ27">
        <v>198.6</v>
      </c>
      <c r="AK27">
        <v>0.69</v>
      </c>
      <c r="AL27">
        <v>184.06</v>
      </c>
      <c r="AM27">
        <v>0.64</v>
      </c>
    </row>
    <row r="28" spans="1:39" x14ac:dyDescent="0.25">
      <c r="A28" s="17"/>
      <c r="B28" s="3">
        <v>11000</v>
      </c>
      <c r="C28">
        <v>2.71</v>
      </c>
      <c r="D28">
        <v>41.32</v>
      </c>
      <c r="E28">
        <v>0.33</v>
      </c>
      <c r="F28">
        <v>16.239999999999998</v>
      </c>
      <c r="G28">
        <v>0.13</v>
      </c>
      <c r="H28">
        <v>10.52</v>
      </c>
      <c r="I28">
        <v>0.08</v>
      </c>
      <c r="J28">
        <v>7.9</v>
      </c>
      <c r="K28">
        <v>0.06</v>
      </c>
      <c r="L28">
        <v>5.84</v>
      </c>
      <c r="M28">
        <v>0.05</v>
      </c>
      <c r="P28">
        <v>1.95</v>
      </c>
      <c r="Q28">
        <v>36.020000000000003</v>
      </c>
      <c r="R28">
        <v>0.28999999999999998</v>
      </c>
      <c r="S28">
        <v>14.16</v>
      </c>
      <c r="T28">
        <v>0.11</v>
      </c>
      <c r="U28">
        <v>9.17</v>
      </c>
      <c r="V28">
        <v>7.0000000000000007E-2</v>
      </c>
      <c r="W28">
        <v>6.89</v>
      </c>
      <c r="X28">
        <v>0.06</v>
      </c>
      <c r="Y28">
        <v>5.09</v>
      </c>
      <c r="Z28">
        <v>0.04</v>
      </c>
      <c r="AC28">
        <v>0.57999999999999996</v>
      </c>
      <c r="AD28">
        <v>339.68</v>
      </c>
      <c r="AE28">
        <v>1.19</v>
      </c>
      <c r="AF28">
        <v>258.37</v>
      </c>
      <c r="AG28">
        <v>0.9</v>
      </c>
      <c r="AH28">
        <v>230.25</v>
      </c>
      <c r="AI28">
        <v>0.81</v>
      </c>
      <c r="AJ28">
        <v>214.02</v>
      </c>
      <c r="AK28">
        <v>0.75</v>
      </c>
      <c r="AL28">
        <v>198.45</v>
      </c>
      <c r="AM28">
        <v>0.69</v>
      </c>
    </row>
    <row r="30" spans="1:39" x14ac:dyDescent="0.25">
      <c r="A30" s="17" t="s">
        <v>93</v>
      </c>
      <c r="B30" s="3">
        <v>9000</v>
      </c>
      <c r="C30">
        <v>2.19</v>
      </c>
      <c r="D30">
        <v>37.89</v>
      </c>
      <c r="E30">
        <v>0.32</v>
      </c>
      <c r="F30">
        <v>14.9</v>
      </c>
      <c r="G30">
        <v>0.13</v>
      </c>
      <c r="H30">
        <v>9.65</v>
      </c>
      <c r="I30">
        <v>0.08</v>
      </c>
      <c r="J30">
        <v>7.25</v>
      </c>
      <c r="K30">
        <v>0.06</v>
      </c>
      <c r="L30">
        <v>5.35</v>
      </c>
      <c r="M30">
        <v>0.05</v>
      </c>
      <c r="P30">
        <v>1.57</v>
      </c>
      <c r="Q30">
        <v>33.03</v>
      </c>
      <c r="R30">
        <v>0.28000000000000003</v>
      </c>
      <c r="S30">
        <v>12.98</v>
      </c>
      <c r="T30">
        <v>0.11</v>
      </c>
      <c r="U30">
        <v>8.41</v>
      </c>
      <c r="V30">
        <v>7.0000000000000007E-2</v>
      </c>
      <c r="W30">
        <v>6.32</v>
      </c>
      <c r="X30">
        <v>0.05</v>
      </c>
      <c r="Y30">
        <v>4.66</v>
      </c>
      <c r="Z30">
        <v>0.04</v>
      </c>
      <c r="AC30">
        <v>0.47</v>
      </c>
      <c r="AD30">
        <v>291.26</v>
      </c>
      <c r="AE30">
        <v>1.02</v>
      </c>
      <c r="AF30">
        <v>219.74</v>
      </c>
      <c r="AG30">
        <v>0.77</v>
      </c>
      <c r="AH30">
        <v>195.35</v>
      </c>
      <c r="AI30">
        <v>0.68</v>
      </c>
      <c r="AJ30">
        <v>181.36</v>
      </c>
      <c r="AK30">
        <v>0.63</v>
      </c>
      <c r="AL30">
        <v>167.98</v>
      </c>
      <c r="AM30">
        <v>0.59</v>
      </c>
    </row>
    <row r="31" spans="1:39" x14ac:dyDescent="0.25">
      <c r="A31" s="17"/>
      <c r="B31" s="3">
        <v>10000</v>
      </c>
      <c r="C31">
        <v>2.4300000000000002</v>
      </c>
      <c r="D31">
        <v>38.51</v>
      </c>
      <c r="E31">
        <v>0.32</v>
      </c>
      <c r="F31">
        <v>15.14</v>
      </c>
      <c r="G31">
        <v>0.13</v>
      </c>
      <c r="H31">
        <v>9.81</v>
      </c>
      <c r="I31">
        <v>0.08</v>
      </c>
      <c r="J31">
        <v>7.36</v>
      </c>
      <c r="K31">
        <v>0.06</v>
      </c>
      <c r="L31">
        <v>5.44</v>
      </c>
      <c r="M31">
        <v>0.05</v>
      </c>
      <c r="P31">
        <v>1.75</v>
      </c>
      <c r="Q31">
        <v>33.54</v>
      </c>
      <c r="R31">
        <v>0.28000000000000003</v>
      </c>
      <c r="S31">
        <v>13.18</v>
      </c>
      <c r="T31">
        <v>0.11</v>
      </c>
      <c r="U31">
        <v>8.5399999999999991</v>
      </c>
      <c r="V31">
        <v>7.0000000000000007E-2</v>
      </c>
      <c r="W31">
        <v>6.42</v>
      </c>
      <c r="X31">
        <v>0.05</v>
      </c>
      <c r="Y31">
        <v>4.74</v>
      </c>
      <c r="Z31">
        <v>0.04</v>
      </c>
      <c r="AC31">
        <v>0.52</v>
      </c>
      <c r="AD31">
        <v>314.32</v>
      </c>
      <c r="AE31">
        <v>1.1000000000000001</v>
      </c>
      <c r="AF31">
        <v>238.18</v>
      </c>
      <c r="AG31">
        <v>0.83</v>
      </c>
      <c r="AH31">
        <v>212.02</v>
      </c>
      <c r="AI31">
        <v>0.74</v>
      </c>
      <c r="AJ31">
        <v>196.97</v>
      </c>
      <c r="AK31">
        <v>0.69</v>
      </c>
      <c r="AL31">
        <v>182.55</v>
      </c>
      <c r="AM31">
        <v>0.64</v>
      </c>
    </row>
    <row r="32" spans="1:39" x14ac:dyDescent="0.25">
      <c r="A32" s="17"/>
      <c r="B32" s="3">
        <v>11000</v>
      </c>
      <c r="C32">
        <v>2.68</v>
      </c>
      <c r="D32">
        <v>39.07</v>
      </c>
      <c r="E32">
        <v>0.33</v>
      </c>
      <c r="F32">
        <v>15.35</v>
      </c>
      <c r="G32">
        <v>0.13</v>
      </c>
      <c r="H32">
        <v>9.9499999999999993</v>
      </c>
      <c r="I32">
        <v>0.08</v>
      </c>
      <c r="J32">
        <v>7.47</v>
      </c>
      <c r="K32">
        <v>0.06</v>
      </c>
      <c r="L32">
        <v>5.52</v>
      </c>
      <c r="M32">
        <v>0.05</v>
      </c>
      <c r="P32">
        <v>1.92</v>
      </c>
      <c r="Q32">
        <v>34.020000000000003</v>
      </c>
      <c r="R32">
        <v>0.28999999999999998</v>
      </c>
      <c r="S32">
        <v>13.38</v>
      </c>
      <c r="T32">
        <v>0.11</v>
      </c>
      <c r="U32">
        <v>8.66</v>
      </c>
      <c r="V32">
        <v>7.0000000000000007E-2</v>
      </c>
      <c r="W32">
        <v>6.51</v>
      </c>
      <c r="X32">
        <v>0.06</v>
      </c>
      <c r="Y32">
        <v>4.8099999999999996</v>
      </c>
      <c r="Z32">
        <v>0.04</v>
      </c>
      <c r="AC32">
        <v>0.56999999999999995</v>
      </c>
      <c r="AD32">
        <v>336.91</v>
      </c>
      <c r="AE32">
        <v>1.18</v>
      </c>
      <c r="AF32">
        <v>256.26</v>
      </c>
      <c r="AG32">
        <v>0.9</v>
      </c>
      <c r="AH32">
        <v>228.37</v>
      </c>
      <c r="AI32">
        <v>0.8</v>
      </c>
      <c r="AJ32">
        <v>212.28</v>
      </c>
      <c r="AK32">
        <v>0.74</v>
      </c>
      <c r="AL32">
        <v>196.83</v>
      </c>
      <c r="AM32">
        <v>0.69</v>
      </c>
    </row>
    <row r="33" spans="1:66" x14ac:dyDescent="0.25">
      <c r="B33" s="22" t="s">
        <v>117</v>
      </c>
      <c r="C33" s="22"/>
      <c r="D33" s="22"/>
      <c r="E33" s="22"/>
      <c r="F33" s="22"/>
      <c r="G33" s="22"/>
      <c r="H33" s="22"/>
      <c r="I33" s="22"/>
      <c r="J33" s="22"/>
      <c r="K33" s="22"/>
      <c r="L33" s="22"/>
      <c r="M33" s="22"/>
      <c r="P33" s="27" t="s">
        <v>122</v>
      </c>
      <c r="Q33" s="27"/>
      <c r="R33" s="27"/>
      <c r="S33" s="27"/>
      <c r="T33" s="27"/>
      <c r="U33" s="27"/>
      <c r="V33" s="27"/>
      <c r="W33" s="27"/>
      <c r="X33" s="27"/>
      <c r="Y33" s="27"/>
      <c r="Z33" s="27"/>
      <c r="AA33" s="27"/>
      <c r="AC33" s="28" t="s">
        <v>129</v>
      </c>
      <c r="AD33" s="28"/>
      <c r="AE33" s="28"/>
      <c r="AF33" s="28"/>
      <c r="AG33" s="28"/>
      <c r="AH33" s="28"/>
      <c r="AI33" s="28"/>
      <c r="AJ33" s="28"/>
      <c r="AK33" s="28"/>
      <c r="AL33" s="28"/>
      <c r="AM33" s="28"/>
      <c r="AN33" s="28"/>
      <c r="AP33" s="26" t="s">
        <v>130</v>
      </c>
      <c r="AQ33" s="26"/>
      <c r="AR33" s="26"/>
      <c r="AS33" s="26"/>
      <c r="AT33" s="26"/>
      <c r="AU33" s="26"/>
      <c r="AV33" s="26"/>
      <c r="AW33" s="26"/>
      <c r="AX33" s="26"/>
      <c r="AY33" s="26"/>
      <c r="AZ33" s="26"/>
      <c r="BA33" s="26"/>
      <c r="BC33" s="24" t="s">
        <v>131</v>
      </c>
      <c r="BD33" s="24"/>
      <c r="BE33" s="24"/>
      <c r="BF33" s="24"/>
      <c r="BG33" s="24"/>
      <c r="BH33" s="24"/>
      <c r="BI33" s="24"/>
      <c r="BJ33" s="24"/>
      <c r="BK33" s="24"/>
      <c r="BL33" s="24"/>
      <c r="BM33" s="24"/>
      <c r="BN33" s="24"/>
    </row>
    <row r="34" spans="1:66" x14ac:dyDescent="0.25">
      <c r="B34" s="20" t="s">
        <v>118</v>
      </c>
      <c r="C34" s="20"/>
      <c r="D34" s="20"/>
      <c r="E34" s="20"/>
      <c r="F34" s="20"/>
      <c r="G34" s="20"/>
      <c r="H34" s="20"/>
      <c r="I34" s="20"/>
      <c r="J34" s="20"/>
      <c r="K34" s="20"/>
      <c r="L34" s="20"/>
      <c r="M34" s="20"/>
      <c r="P34" s="20" t="s">
        <v>118</v>
      </c>
      <c r="Q34" s="20"/>
      <c r="R34" s="20"/>
      <c r="S34" s="20"/>
      <c r="T34" s="20"/>
      <c r="U34" s="20"/>
      <c r="V34" s="20"/>
      <c r="W34" s="20"/>
      <c r="X34" s="20"/>
      <c r="Y34" s="20"/>
      <c r="Z34" s="20"/>
      <c r="AA34" s="20"/>
      <c r="AC34" s="20" t="s">
        <v>118</v>
      </c>
      <c r="AD34" s="20"/>
      <c r="AE34" s="20"/>
      <c r="AF34" s="20"/>
      <c r="AG34" s="20"/>
      <c r="AH34" s="20"/>
      <c r="AI34" s="20"/>
      <c r="AJ34" s="20"/>
      <c r="AK34" s="20"/>
      <c r="AL34" s="20"/>
      <c r="AM34" s="20"/>
      <c r="AN34" s="20"/>
      <c r="AP34" s="20" t="s">
        <v>118</v>
      </c>
      <c r="AQ34" s="20"/>
      <c r="AR34" s="20"/>
      <c r="AS34" s="20"/>
      <c r="AT34" s="20"/>
      <c r="AU34" s="20"/>
      <c r="AV34" s="20"/>
      <c r="AW34" s="20"/>
      <c r="AX34" s="20"/>
      <c r="AY34" s="20"/>
      <c r="AZ34" s="20"/>
      <c r="BA34" s="20"/>
      <c r="BC34" s="20" t="s">
        <v>118</v>
      </c>
      <c r="BD34" s="20"/>
      <c r="BE34" s="20"/>
      <c r="BF34" s="20"/>
      <c r="BG34" s="20"/>
      <c r="BH34" s="20"/>
      <c r="BI34" s="20"/>
      <c r="BJ34" s="20"/>
      <c r="BK34" s="20"/>
      <c r="BL34" s="20"/>
      <c r="BM34" s="20"/>
      <c r="BN34" s="20"/>
    </row>
    <row r="35" spans="1:66" x14ac:dyDescent="0.25">
      <c r="B35" s="20">
        <v>100</v>
      </c>
      <c r="C35" s="20"/>
      <c r="D35" s="20"/>
      <c r="E35" s="20">
        <v>300</v>
      </c>
      <c r="F35" s="20"/>
      <c r="G35" s="20"/>
      <c r="H35" s="20">
        <v>500</v>
      </c>
      <c r="I35" s="20"/>
      <c r="J35" s="20"/>
      <c r="K35" s="20">
        <v>700</v>
      </c>
      <c r="L35" s="20"/>
      <c r="M35" s="20"/>
      <c r="P35" s="20">
        <v>100</v>
      </c>
      <c r="Q35" s="20"/>
      <c r="R35" s="20"/>
      <c r="S35" s="20">
        <v>300</v>
      </c>
      <c r="T35" s="20"/>
      <c r="U35" s="20"/>
      <c r="V35" s="20">
        <v>500</v>
      </c>
      <c r="W35" s="20"/>
      <c r="X35" s="20"/>
      <c r="Y35" s="20">
        <v>700</v>
      </c>
      <c r="Z35" s="20"/>
      <c r="AA35" s="20"/>
      <c r="AC35" s="20">
        <v>100</v>
      </c>
      <c r="AD35" s="20"/>
      <c r="AE35" s="20"/>
      <c r="AF35" s="20">
        <v>300</v>
      </c>
      <c r="AG35" s="20"/>
      <c r="AH35" s="20"/>
      <c r="AI35" s="20">
        <v>500</v>
      </c>
      <c r="AJ35" s="20"/>
      <c r="AK35" s="20"/>
      <c r="AL35" s="20">
        <v>700</v>
      </c>
      <c r="AM35" s="20"/>
      <c r="AN35" s="20"/>
      <c r="AP35" s="20">
        <v>100</v>
      </c>
      <c r="AQ35" s="20"/>
      <c r="AR35" s="20"/>
      <c r="AS35" s="20">
        <v>300</v>
      </c>
      <c r="AT35" s="20"/>
      <c r="AU35" s="20"/>
      <c r="AV35" s="20">
        <v>500</v>
      </c>
      <c r="AW35" s="20"/>
      <c r="AX35" s="20"/>
      <c r="AY35" s="20">
        <v>700</v>
      </c>
      <c r="AZ35" s="20"/>
      <c r="BA35" s="20"/>
      <c r="BC35" s="20">
        <v>100</v>
      </c>
      <c r="BD35" s="20"/>
      <c r="BE35" s="20"/>
      <c r="BF35" s="20">
        <v>300</v>
      </c>
      <c r="BG35" s="20"/>
      <c r="BH35" s="20"/>
      <c r="BI35" s="20">
        <v>500</v>
      </c>
      <c r="BJ35" s="20"/>
      <c r="BK35" s="20"/>
      <c r="BL35" s="20">
        <v>700</v>
      </c>
      <c r="BM35" s="20"/>
      <c r="BN35" s="20"/>
    </row>
    <row r="36" spans="1:66" x14ac:dyDescent="0.25">
      <c r="B36" s="17" t="s">
        <v>119</v>
      </c>
      <c r="C36" s="17" t="s">
        <v>120</v>
      </c>
      <c r="D36" s="17" t="s">
        <v>121</v>
      </c>
      <c r="E36" s="17" t="s">
        <v>119</v>
      </c>
      <c r="F36" s="17" t="s">
        <v>120</v>
      </c>
      <c r="G36" s="17" t="s">
        <v>121</v>
      </c>
      <c r="H36" s="17" t="s">
        <v>119</v>
      </c>
      <c r="I36" s="17" t="s">
        <v>120</v>
      </c>
      <c r="J36" s="17" t="s">
        <v>121</v>
      </c>
      <c r="K36" s="17" t="s">
        <v>119</v>
      </c>
      <c r="L36" s="17" t="s">
        <v>120</v>
      </c>
      <c r="M36" s="17" t="s">
        <v>121</v>
      </c>
      <c r="P36" s="17" t="s">
        <v>119</v>
      </c>
      <c r="Q36" s="17" t="s">
        <v>120</v>
      </c>
      <c r="R36" s="17" t="s">
        <v>121</v>
      </c>
      <c r="S36" s="17" t="s">
        <v>119</v>
      </c>
      <c r="T36" s="17" t="s">
        <v>120</v>
      </c>
      <c r="U36" s="17" t="s">
        <v>121</v>
      </c>
      <c r="V36" s="17" t="s">
        <v>119</v>
      </c>
      <c r="W36" s="17" t="s">
        <v>120</v>
      </c>
      <c r="X36" s="17" t="s">
        <v>121</v>
      </c>
      <c r="Y36" s="17" t="s">
        <v>119</v>
      </c>
      <c r="Z36" s="17" t="s">
        <v>120</v>
      </c>
      <c r="AA36" s="17" t="s">
        <v>121</v>
      </c>
      <c r="AC36" s="17" t="s">
        <v>119</v>
      </c>
      <c r="AD36" s="17" t="s">
        <v>120</v>
      </c>
      <c r="AE36" s="17" t="s">
        <v>121</v>
      </c>
      <c r="AF36" s="17" t="s">
        <v>119</v>
      </c>
      <c r="AG36" s="17" t="s">
        <v>120</v>
      </c>
      <c r="AH36" s="17" t="s">
        <v>121</v>
      </c>
      <c r="AI36" s="17" t="s">
        <v>119</v>
      </c>
      <c r="AJ36" s="17" t="s">
        <v>120</v>
      </c>
      <c r="AK36" s="17" t="s">
        <v>121</v>
      </c>
      <c r="AL36" s="17" t="s">
        <v>119</v>
      </c>
      <c r="AM36" s="17" t="s">
        <v>120</v>
      </c>
      <c r="AN36" s="17" t="s">
        <v>121</v>
      </c>
      <c r="AP36" s="17" t="s">
        <v>119</v>
      </c>
      <c r="AQ36" s="17" t="s">
        <v>120</v>
      </c>
      <c r="AR36" s="17" t="s">
        <v>121</v>
      </c>
      <c r="AS36" s="17" t="s">
        <v>119</v>
      </c>
      <c r="AT36" s="17" t="s">
        <v>120</v>
      </c>
      <c r="AU36" s="17" t="s">
        <v>121</v>
      </c>
      <c r="AV36" s="17" t="s">
        <v>119</v>
      </c>
      <c r="AW36" s="17" t="s">
        <v>120</v>
      </c>
      <c r="AX36" s="17" t="s">
        <v>121</v>
      </c>
      <c r="AY36" s="17" t="s">
        <v>119</v>
      </c>
      <c r="AZ36" s="17" t="s">
        <v>120</v>
      </c>
      <c r="BA36" s="17" t="s">
        <v>121</v>
      </c>
      <c r="BC36" s="17" t="s">
        <v>119</v>
      </c>
      <c r="BD36" s="17" t="s">
        <v>120</v>
      </c>
      <c r="BE36" s="17" t="s">
        <v>121</v>
      </c>
      <c r="BF36" s="17" t="s">
        <v>119</v>
      </c>
      <c r="BG36" s="17" t="s">
        <v>120</v>
      </c>
      <c r="BH36" s="17" t="s">
        <v>121</v>
      </c>
      <c r="BI36" s="17" t="s">
        <v>119</v>
      </c>
      <c r="BJ36" s="17" t="s">
        <v>120</v>
      </c>
      <c r="BK36" s="17" t="s">
        <v>121</v>
      </c>
      <c r="BL36" s="17" t="s">
        <v>119</v>
      </c>
      <c r="BM36" s="17" t="s">
        <v>120</v>
      </c>
      <c r="BN36" s="17" t="s">
        <v>121</v>
      </c>
    </row>
    <row r="37" spans="1:66" x14ac:dyDescent="0.25">
      <c r="B37" s="17"/>
      <c r="C37" s="17"/>
      <c r="D37" s="17"/>
      <c r="E37" s="17"/>
      <c r="F37" s="17"/>
      <c r="G37" s="17"/>
      <c r="H37" s="17"/>
      <c r="I37" s="17"/>
      <c r="J37" s="17"/>
      <c r="K37" s="17"/>
      <c r="L37" s="17"/>
      <c r="M37" s="17"/>
      <c r="P37" s="17"/>
      <c r="Q37" s="17"/>
      <c r="R37" s="17"/>
      <c r="S37" s="17"/>
      <c r="T37" s="17"/>
      <c r="U37" s="17"/>
      <c r="V37" s="17"/>
      <c r="W37" s="17"/>
      <c r="X37" s="17"/>
      <c r="Y37" s="17"/>
      <c r="Z37" s="17"/>
      <c r="AA37" s="17"/>
      <c r="AC37" s="17"/>
      <c r="AD37" s="17"/>
      <c r="AE37" s="17"/>
      <c r="AF37" s="17"/>
      <c r="AG37" s="17"/>
      <c r="AH37" s="17"/>
      <c r="AI37" s="17"/>
      <c r="AJ37" s="17"/>
      <c r="AK37" s="17"/>
      <c r="AL37" s="17"/>
      <c r="AM37" s="17"/>
      <c r="AN37" s="17"/>
      <c r="AP37" s="17"/>
      <c r="AQ37" s="17"/>
      <c r="AR37" s="17"/>
      <c r="AS37" s="17"/>
      <c r="AT37" s="17"/>
      <c r="AU37" s="17"/>
      <c r="AV37" s="17"/>
      <c r="AW37" s="17"/>
      <c r="AX37" s="17"/>
      <c r="AY37" s="17"/>
      <c r="AZ37" s="17"/>
      <c r="BA37" s="17"/>
      <c r="BC37" s="17"/>
      <c r="BD37" s="17"/>
      <c r="BE37" s="17"/>
      <c r="BF37" s="17"/>
      <c r="BG37" s="17"/>
      <c r="BH37" s="17"/>
      <c r="BI37" s="17"/>
      <c r="BJ37" s="17"/>
      <c r="BK37" s="17"/>
      <c r="BL37" s="17"/>
      <c r="BM37" s="17"/>
      <c r="BN37" s="17"/>
    </row>
    <row r="38" spans="1:66" x14ac:dyDescent="0.25">
      <c r="A38" s="10" t="s">
        <v>105</v>
      </c>
      <c r="B38">
        <v>3</v>
      </c>
      <c r="C38">
        <v>0.1</v>
      </c>
      <c r="D38">
        <v>0.16</v>
      </c>
      <c r="E38">
        <v>2</v>
      </c>
      <c r="F38">
        <v>0.05</v>
      </c>
      <c r="G38">
        <v>0.17</v>
      </c>
      <c r="H38">
        <v>2</v>
      </c>
      <c r="I38">
        <v>0.04</v>
      </c>
      <c r="J38">
        <v>0.17</v>
      </c>
      <c r="K38">
        <v>2</v>
      </c>
      <c r="L38">
        <v>0.03</v>
      </c>
      <c r="M38">
        <v>0.16</v>
      </c>
      <c r="P38">
        <v>3</v>
      </c>
      <c r="Q38">
        <v>0.1</v>
      </c>
      <c r="R38">
        <v>0.16</v>
      </c>
      <c r="S38">
        <v>2</v>
      </c>
      <c r="T38">
        <v>0.05</v>
      </c>
      <c r="U38">
        <v>0.17</v>
      </c>
      <c r="V38">
        <v>2</v>
      </c>
      <c r="W38">
        <v>0.04</v>
      </c>
      <c r="X38">
        <v>0.17</v>
      </c>
      <c r="Y38">
        <v>2</v>
      </c>
      <c r="Z38">
        <v>0.03</v>
      </c>
      <c r="AA38">
        <v>0.16</v>
      </c>
      <c r="AC38">
        <v>5</v>
      </c>
      <c r="AD38">
        <v>0.1</v>
      </c>
      <c r="AE38">
        <v>0.22</v>
      </c>
      <c r="AF38">
        <v>4</v>
      </c>
      <c r="AG38">
        <v>0.1</v>
      </c>
      <c r="AH38">
        <v>0.23</v>
      </c>
      <c r="AI38">
        <v>3</v>
      </c>
      <c r="AJ38">
        <v>0.1</v>
      </c>
      <c r="AK38">
        <v>0.23</v>
      </c>
      <c r="AL38">
        <v>3</v>
      </c>
      <c r="AM38">
        <v>0.1</v>
      </c>
      <c r="AN38">
        <v>0.23</v>
      </c>
      <c r="AP38">
        <v>27</v>
      </c>
      <c r="AQ38">
        <v>0.5</v>
      </c>
      <c r="AR38">
        <v>2.29</v>
      </c>
      <c r="AS38">
        <v>21</v>
      </c>
      <c r="AT38">
        <v>0.3</v>
      </c>
      <c r="AU38">
        <v>2.46</v>
      </c>
      <c r="AV38">
        <v>18</v>
      </c>
      <c r="AW38">
        <v>0.3</v>
      </c>
      <c r="AX38">
        <v>2.44</v>
      </c>
      <c r="AY38">
        <v>17</v>
      </c>
      <c r="AZ38">
        <v>0.3</v>
      </c>
      <c r="BA38">
        <v>2.39</v>
      </c>
      <c r="BC38">
        <v>269</v>
      </c>
      <c r="BD38">
        <v>4.3</v>
      </c>
      <c r="BE38">
        <v>2.44</v>
      </c>
      <c r="BF38">
        <v>202</v>
      </c>
      <c r="BG38">
        <v>2.5</v>
      </c>
      <c r="BH38">
        <v>2.61</v>
      </c>
      <c r="BI38">
        <v>176</v>
      </c>
      <c r="BJ38">
        <v>2.1</v>
      </c>
      <c r="BK38">
        <v>2.59</v>
      </c>
      <c r="BL38">
        <v>161</v>
      </c>
      <c r="BM38">
        <v>2</v>
      </c>
      <c r="BN38">
        <v>2.54</v>
      </c>
    </row>
    <row r="39" spans="1:66" x14ac:dyDescent="0.25">
      <c r="A39" s="10"/>
    </row>
    <row r="40" spans="1:66" x14ac:dyDescent="0.25">
      <c r="A40" s="10"/>
    </row>
    <row r="41" spans="1:66" x14ac:dyDescent="0.25">
      <c r="A41" s="20" t="s">
        <v>163</v>
      </c>
      <c r="B41" s="20"/>
      <c r="C41" s="20"/>
      <c r="D41" s="20"/>
      <c r="E41" s="20"/>
      <c r="F41" s="20"/>
      <c r="G41" s="20"/>
      <c r="H41" s="20"/>
      <c r="I41" s="20"/>
      <c r="J41" s="20"/>
      <c r="K41" s="20"/>
      <c r="L41" s="20"/>
      <c r="M41" s="20"/>
    </row>
  </sheetData>
  <mergeCells count="154">
    <mergeCell ref="BC33:BN33"/>
    <mergeCell ref="BC34:BN34"/>
    <mergeCell ref="BC35:BE35"/>
    <mergeCell ref="BF35:BH35"/>
    <mergeCell ref="BI35:BK35"/>
    <mergeCell ref="BL35:BN35"/>
    <mergeCell ref="AW36:AW37"/>
    <mergeCell ref="AX36:AX37"/>
    <mergeCell ref="AY36:AY37"/>
    <mergeCell ref="AZ36:AZ37"/>
    <mergeCell ref="BA36:BA37"/>
    <mergeCell ref="BM36:BM37"/>
    <mergeCell ref="BN36:BN37"/>
    <mergeCell ref="BH36:BH37"/>
    <mergeCell ref="BI36:BI37"/>
    <mergeCell ref="BJ36:BJ37"/>
    <mergeCell ref="BK36:BK37"/>
    <mergeCell ref="BL36:BL37"/>
    <mergeCell ref="BC36:BC37"/>
    <mergeCell ref="BD36:BD37"/>
    <mergeCell ref="BE36:BE37"/>
    <mergeCell ref="BF36:BF37"/>
    <mergeCell ref="BG36:BG37"/>
    <mergeCell ref="P33:AA33"/>
    <mergeCell ref="P34:AA34"/>
    <mergeCell ref="AL36:AL37"/>
    <mergeCell ref="AM36:AM37"/>
    <mergeCell ref="AN36:AN37"/>
    <mergeCell ref="AP33:BA33"/>
    <mergeCell ref="AP34:BA34"/>
    <mergeCell ref="AP35:AR35"/>
    <mergeCell ref="AS35:AU35"/>
    <mergeCell ref="AV35:AX35"/>
    <mergeCell ref="AY35:BA35"/>
    <mergeCell ref="AP36:AP37"/>
    <mergeCell ref="AQ36:AQ37"/>
    <mergeCell ref="AR36:AR37"/>
    <mergeCell ref="AS36:AS37"/>
    <mergeCell ref="AT36:AT37"/>
    <mergeCell ref="AU36:AU37"/>
    <mergeCell ref="AV36:AV37"/>
    <mergeCell ref="AC33:AN33"/>
    <mergeCell ref="AC34:AN34"/>
    <mergeCell ref="AC35:AE35"/>
    <mergeCell ref="AF35:AH35"/>
    <mergeCell ref="AI35:AK35"/>
    <mergeCell ref="AL35:AN35"/>
    <mergeCell ref="AC36:AC37"/>
    <mergeCell ref="AD36:AD37"/>
    <mergeCell ref="AE36:AE37"/>
    <mergeCell ref="AF36:AF37"/>
    <mergeCell ref="AG36:AG37"/>
    <mergeCell ref="AH36:AH37"/>
    <mergeCell ref="AI36:AI37"/>
    <mergeCell ref="AJ36:AJ37"/>
    <mergeCell ref="AK36:AK37"/>
    <mergeCell ref="W36:W37"/>
    <mergeCell ref="X36:X37"/>
    <mergeCell ref="Y36:Y37"/>
    <mergeCell ref="Z36:Z37"/>
    <mergeCell ref="K35:M35"/>
    <mergeCell ref="K36:K37"/>
    <mergeCell ref="L36:L37"/>
    <mergeCell ref="M36:M37"/>
    <mergeCell ref="P35:R35"/>
    <mergeCell ref="S35:U35"/>
    <mergeCell ref="V35:X35"/>
    <mergeCell ref="Y35:AA35"/>
    <mergeCell ref="P36:P37"/>
    <mergeCell ref="Q36:Q37"/>
    <mergeCell ref="R36:R37"/>
    <mergeCell ref="S36:S37"/>
    <mergeCell ref="T36:T37"/>
    <mergeCell ref="U36:U37"/>
    <mergeCell ref="AA36:AA37"/>
    <mergeCell ref="E35:G35"/>
    <mergeCell ref="E36:E37"/>
    <mergeCell ref="F36:F37"/>
    <mergeCell ref="G36:G37"/>
    <mergeCell ref="H35:J35"/>
    <mergeCell ref="H36:H37"/>
    <mergeCell ref="I36:I37"/>
    <mergeCell ref="J36:J37"/>
    <mergeCell ref="V36:V37"/>
    <mergeCell ref="W4:W5"/>
    <mergeCell ref="X4:X5"/>
    <mergeCell ref="Y4:Y5"/>
    <mergeCell ref="J4:J5"/>
    <mergeCell ref="K4:K5"/>
    <mergeCell ref="L4:L5"/>
    <mergeCell ref="M4:M5"/>
    <mergeCell ref="A6:A8"/>
    <mergeCell ref="D4:D5"/>
    <mergeCell ref="E4:E5"/>
    <mergeCell ref="F4:F5"/>
    <mergeCell ref="G4:G5"/>
    <mergeCell ref="H4:H5"/>
    <mergeCell ref="AL3:AM3"/>
    <mergeCell ref="AD4:AD5"/>
    <mergeCell ref="AE4:AE5"/>
    <mergeCell ref="AF4:AF5"/>
    <mergeCell ref="AG4:AG5"/>
    <mergeCell ref="AH4:AH5"/>
    <mergeCell ref="AI4:AI5"/>
    <mergeCell ref="AJ4:AJ5"/>
    <mergeCell ref="AK4:AK5"/>
    <mergeCell ref="P1:Z1"/>
    <mergeCell ref="P2:P5"/>
    <mergeCell ref="Q2:Z2"/>
    <mergeCell ref="AL4:AL5"/>
    <mergeCell ref="AM4:AM5"/>
    <mergeCell ref="AC1:AM1"/>
    <mergeCell ref="AC2:AC5"/>
    <mergeCell ref="AD2:AM2"/>
    <mergeCell ref="AD3:AE3"/>
    <mergeCell ref="AF3:AG3"/>
    <mergeCell ref="AH3:AI3"/>
    <mergeCell ref="S3:T3"/>
    <mergeCell ref="U3:V3"/>
    <mergeCell ref="W3:X3"/>
    <mergeCell ref="Y3:Z3"/>
    <mergeCell ref="Q4:Q5"/>
    <mergeCell ref="R4:R5"/>
    <mergeCell ref="S4:S5"/>
    <mergeCell ref="T4:T5"/>
    <mergeCell ref="U4:U5"/>
    <mergeCell ref="V4:V5"/>
    <mergeCell ref="Q3:R3"/>
    <mergeCell ref="Z4:Z5"/>
    <mergeCell ref="AJ3:AK3"/>
    <mergeCell ref="A14:A16"/>
    <mergeCell ref="A18:A20"/>
    <mergeCell ref="A22:A24"/>
    <mergeCell ref="A26:A28"/>
    <mergeCell ref="A30:A32"/>
    <mergeCell ref="A41:M41"/>
    <mergeCell ref="I4:I5"/>
    <mergeCell ref="A1:A5"/>
    <mergeCell ref="B1:M1"/>
    <mergeCell ref="B2:B5"/>
    <mergeCell ref="C2:C5"/>
    <mergeCell ref="D2:M2"/>
    <mergeCell ref="D3:E3"/>
    <mergeCell ref="F3:G3"/>
    <mergeCell ref="H3:I3"/>
    <mergeCell ref="J3:K3"/>
    <mergeCell ref="L3:M3"/>
    <mergeCell ref="A10:A12"/>
    <mergeCell ref="B33:M33"/>
    <mergeCell ref="B34:M34"/>
    <mergeCell ref="B35:D35"/>
    <mergeCell ref="B36:B37"/>
    <mergeCell ref="C36:C37"/>
    <mergeCell ref="D36:D37"/>
  </mergeCells>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028D3-5823-49D4-8B31-6F2D39618DD3}">
  <dimension ref="A1:M32"/>
  <sheetViews>
    <sheetView topLeftCell="A7" workbookViewId="0">
      <selection activeCell="E27" sqref="E27"/>
    </sheetView>
  </sheetViews>
  <sheetFormatPr defaultRowHeight="13.8" x14ac:dyDescent="0.25"/>
  <cols>
    <col min="1" max="1" width="29.33203125" customWidth="1"/>
    <col min="2" max="2" width="8.6640625" customWidth="1"/>
    <col min="3" max="3" width="10.33203125" customWidth="1"/>
  </cols>
  <sheetData>
    <row r="1" spans="1:13" x14ac:dyDescent="0.25">
      <c r="A1" s="20" t="s">
        <v>10</v>
      </c>
      <c r="B1" s="22" t="s">
        <v>42</v>
      </c>
      <c r="C1" s="22"/>
      <c r="D1" s="22"/>
      <c r="E1" s="22"/>
      <c r="F1" s="22"/>
      <c r="G1" s="22"/>
      <c r="H1" s="22"/>
      <c r="I1" s="22"/>
      <c r="J1" s="22"/>
      <c r="K1" s="22"/>
      <c r="L1" s="22"/>
      <c r="M1" s="22"/>
    </row>
    <row r="2" spans="1:13" x14ac:dyDescent="0.25">
      <c r="A2" s="20"/>
      <c r="B2" s="17" t="s">
        <v>19</v>
      </c>
      <c r="C2" s="17" t="s">
        <v>8</v>
      </c>
      <c r="D2" s="20" t="s">
        <v>9</v>
      </c>
      <c r="E2" s="20"/>
      <c r="F2" s="20"/>
      <c r="G2" s="20"/>
      <c r="H2" s="20"/>
      <c r="I2" s="20"/>
      <c r="J2" s="20"/>
      <c r="K2" s="20"/>
      <c r="L2" s="20"/>
      <c r="M2" s="20"/>
    </row>
    <row r="3" spans="1:13" x14ac:dyDescent="0.25">
      <c r="A3" s="20"/>
      <c r="B3" s="17"/>
      <c r="C3" s="17"/>
      <c r="D3" s="20">
        <v>100</v>
      </c>
      <c r="E3" s="20"/>
      <c r="F3" s="20">
        <v>300</v>
      </c>
      <c r="G3" s="20"/>
      <c r="H3" s="20">
        <v>500</v>
      </c>
      <c r="I3" s="20"/>
      <c r="J3" s="20">
        <v>700</v>
      </c>
      <c r="K3" s="20"/>
      <c r="L3" s="20">
        <v>1000</v>
      </c>
      <c r="M3" s="20"/>
    </row>
    <row r="4" spans="1:13" x14ac:dyDescent="0.25">
      <c r="A4" s="20"/>
      <c r="B4" s="17"/>
      <c r="C4" s="17"/>
      <c r="D4" s="17" t="s">
        <v>16</v>
      </c>
      <c r="E4" s="17" t="s">
        <v>17</v>
      </c>
      <c r="F4" s="17" t="s">
        <v>16</v>
      </c>
      <c r="G4" s="17" t="s">
        <v>17</v>
      </c>
      <c r="H4" s="17" t="s">
        <v>16</v>
      </c>
      <c r="I4" s="17" t="s">
        <v>17</v>
      </c>
      <c r="J4" s="17" t="s">
        <v>16</v>
      </c>
      <c r="K4" s="17" t="s">
        <v>17</v>
      </c>
      <c r="L4" s="17" t="s">
        <v>16</v>
      </c>
      <c r="M4" s="17" t="s">
        <v>17</v>
      </c>
    </row>
    <row r="5" spans="1:13" x14ac:dyDescent="0.25">
      <c r="A5" s="20"/>
      <c r="B5" s="17"/>
      <c r="C5" s="17"/>
      <c r="D5" s="17"/>
      <c r="E5" s="17"/>
      <c r="F5" s="17"/>
      <c r="G5" s="17"/>
      <c r="H5" s="17"/>
      <c r="I5" s="17"/>
      <c r="J5" s="17"/>
      <c r="K5" s="17"/>
      <c r="L5" s="17"/>
      <c r="M5" s="17"/>
    </row>
    <row r="6" spans="1:13" x14ac:dyDescent="0.25">
      <c r="A6" s="17" t="s">
        <v>40</v>
      </c>
      <c r="B6" s="1">
        <v>9000</v>
      </c>
      <c r="C6">
        <v>12.08</v>
      </c>
      <c r="D6">
        <v>166</v>
      </c>
      <c r="E6">
        <v>3.93</v>
      </c>
      <c r="F6">
        <v>83.8</v>
      </c>
      <c r="G6">
        <v>1.54</v>
      </c>
      <c r="H6">
        <v>61</v>
      </c>
      <c r="I6">
        <v>1.01</v>
      </c>
      <c r="J6">
        <v>58.8</v>
      </c>
      <c r="K6">
        <v>0.84</v>
      </c>
      <c r="L6">
        <v>58.8</v>
      </c>
      <c r="M6">
        <v>0.73</v>
      </c>
    </row>
    <row r="7" spans="1:13" x14ac:dyDescent="0.25">
      <c r="A7" s="17"/>
      <c r="B7" s="1">
        <v>10000</v>
      </c>
      <c r="C7">
        <v>13.43</v>
      </c>
      <c r="D7">
        <v>173</v>
      </c>
      <c r="E7">
        <v>3.99</v>
      </c>
      <c r="F7">
        <v>87.3</v>
      </c>
      <c r="G7">
        <v>1.57</v>
      </c>
      <c r="H7">
        <v>65.5</v>
      </c>
      <c r="I7">
        <v>1.05</v>
      </c>
      <c r="J7">
        <v>65.5</v>
      </c>
      <c r="K7">
        <v>0.9</v>
      </c>
      <c r="L7">
        <v>65.5</v>
      </c>
      <c r="M7">
        <v>0.79</v>
      </c>
    </row>
    <row r="8" spans="1:13" x14ac:dyDescent="0.25">
      <c r="A8" s="17"/>
      <c r="B8" s="1">
        <v>11000</v>
      </c>
      <c r="C8">
        <v>14.79</v>
      </c>
      <c r="D8">
        <v>179.5</v>
      </c>
      <c r="E8">
        <v>4.04</v>
      </c>
      <c r="F8">
        <v>90.6</v>
      </c>
      <c r="G8">
        <v>1.59</v>
      </c>
      <c r="H8">
        <v>72.099999999999994</v>
      </c>
      <c r="I8">
        <v>1.1000000000000001</v>
      </c>
      <c r="J8">
        <v>72.099999999999994</v>
      </c>
      <c r="K8">
        <v>0.95</v>
      </c>
      <c r="L8">
        <v>72.099999999999994</v>
      </c>
      <c r="M8">
        <v>0.84</v>
      </c>
    </row>
    <row r="10" spans="1:13" x14ac:dyDescent="0.25">
      <c r="A10" s="17" t="s">
        <v>41</v>
      </c>
      <c r="B10" s="1">
        <v>9000</v>
      </c>
      <c r="C10">
        <v>6.24</v>
      </c>
      <c r="D10">
        <v>132.4</v>
      </c>
      <c r="E10">
        <v>3.8</v>
      </c>
      <c r="F10">
        <v>60.3</v>
      </c>
      <c r="G10">
        <v>1.4</v>
      </c>
      <c r="H10">
        <v>41.8</v>
      </c>
      <c r="I10">
        <v>0.88</v>
      </c>
      <c r="J10">
        <v>32.9</v>
      </c>
      <c r="K10">
        <v>0.66</v>
      </c>
      <c r="L10">
        <v>25.5</v>
      </c>
      <c r="M10">
        <v>0.48</v>
      </c>
    </row>
    <row r="11" spans="1:13" x14ac:dyDescent="0.25">
      <c r="A11" s="17"/>
      <c r="B11" s="1">
        <v>10000</v>
      </c>
      <c r="C11">
        <v>6.94</v>
      </c>
      <c r="D11">
        <v>136.5</v>
      </c>
      <c r="E11">
        <v>3.84</v>
      </c>
      <c r="F11">
        <v>62.2</v>
      </c>
      <c r="G11">
        <v>1.41</v>
      </c>
      <c r="H11">
        <v>43.1</v>
      </c>
      <c r="I11">
        <v>0.89</v>
      </c>
      <c r="J11">
        <v>33.9</v>
      </c>
      <c r="K11">
        <v>0.66</v>
      </c>
      <c r="L11">
        <v>26.3</v>
      </c>
      <c r="M11">
        <v>0.49</v>
      </c>
    </row>
    <row r="12" spans="1:13" x14ac:dyDescent="0.25">
      <c r="A12" s="17"/>
      <c r="B12" s="1">
        <v>11000</v>
      </c>
      <c r="C12">
        <v>7.64</v>
      </c>
      <c r="D12">
        <v>140.30000000000001</v>
      </c>
      <c r="E12">
        <v>3.87</v>
      </c>
      <c r="F12">
        <v>63.9</v>
      </c>
      <c r="G12">
        <v>1.43</v>
      </c>
      <c r="H12">
        <v>44.3</v>
      </c>
      <c r="I12">
        <v>0.9</v>
      </c>
      <c r="J12">
        <v>34.799999999999997</v>
      </c>
      <c r="K12">
        <v>0.67</v>
      </c>
      <c r="L12">
        <v>27</v>
      </c>
      <c r="M12">
        <v>0.49</v>
      </c>
    </row>
    <row r="14" spans="1:13" x14ac:dyDescent="0.25">
      <c r="A14" s="17" t="s">
        <v>47</v>
      </c>
      <c r="B14" s="3">
        <v>9000</v>
      </c>
      <c r="C14">
        <v>6.24</v>
      </c>
      <c r="D14">
        <v>132.4</v>
      </c>
      <c r="E14">
        <v>3.8</v>
      </c>
      <c r="F14">
        <v>60.3</v>
      </c>
      <c r="G14">
        <v>1.4</v>
      </c>
      <c r="H14">
        <v>41.8</v>
      </c>
      <c r="I14">
        <v>0.88</v>
      </c>
      <c r="J14">
        <v>32.9</v>
      </c>
      <c r="K14">
        <v>0.66</v>
      </c>
      <c r="L14">
        <v>25.5</v>
      </c>
      <c r="M14">
        <v>0.48</v>
      </c>
    </row>
    <row r="15" spans="1:13" x14ac:dyDescent="0.25">
      <c r="A15" s="17"/>
      <c r="B15" s="3">
        <v>10000</v>
      </c>
      <c r="C15">
        <v>6.94</v>
      </c>
      <c r="D15">
        <v>136.5</v>
      </c>
      <c r="E15">
        <v>3.84</v>
      </c>
      <c r="F15">
        <v>62.2</v>
      </c>
      <c r="G15">
        <v>1.41</v>
      </c>
      <c r="H15">
        <v>43.1</v>
      </c>
      <c r="I15">
        <v>0.89</v>
      </c>
      <c r="J15">
        <v>33.9</v>
      </c>
      <c r="K15">
        <v>0.66</v>
      </c>
      <c r="L15">
        <v>26.3</v>
      </c>
      <c r="M15">
        <v>0.49</v>
      </c>
    </row>
    <row r="16" spans="1:13" x14ac:dyDescent="0.25">
      <c r="A16" s="17"/>
      <c r="B16" s="3">
        <v>11000</v>
      </c>
      <c r="C16">
        <v>7.64</v>
      </c>
      <c r="D16">
        <v>140.30000000000001</v>
      </c>
      <c r="E16">
        <v>3.87</v>
      </c>
      <c r="F16">
        <v>63.9</v>
      </c>
      <c r="G16">
        <v>1.43</v>
      </c>
      <c r="H16">
        <v>44.3</v>
      </c>
      <c r="I16">
        <v>0.9</v>
      </c>
      <c r="J16">
        <v>34.799999999999997</v>
      </c>
      <c r="K16">
        <v>0.67</v>
      </c>
      <c r="L16">
        <v>27</v>
      </c>
      <c r="M16">
        <v>0.49</v>
      </c>
    </row>
    <row r="18" spans="1:13" x14ac:dyDescent="0.25">
      <c r="A18" s="17" t="s">
        <v>59</v>
      </c>
      <c r="B18" s="3">
        <v>9000</v>
      </c>
      <c r="C18">
        <v>6.24</v>
      </c>
      <c r="D18">
        <v>132.4</v>
      </c>
      <c r="E18">
        <v>3.8</v>
      </c>
      <c r="F18">
        <v>60.3</v>
      </c>
      <c r="G18">
        <v>1.4</v>
      </c>
      <c r="H18">
        <v>41.8</v>
      </c>
      <c r="I18">
        <v>0.88</v>
      </c>
      <c r="J18">
        <v>32.9</v>
      </c>
      <c r="K18">
        <v>0.66</v>
      </c>
      <c r="L18">
        <v>25.5</v>
      </c>
      <c r="M18">
        <v>0.48</v>
      </c>
    </row>
    <row r="19" spans="1:13" x14ac:dyDescent="0.25">
      <c r="A19" s="17"/>
      <c r="B19" s="3">
        <v>10000</v>
      </c>
      <c r="C19">
        <v>6.94</v>
      </c>
      <c r="D19">
        <v>136.5</v>
      </c>
      <c r="E19">
        <v>3.84</v>
      </c>
      <c r="F19">
        <v>62.2</v>
      </c>
      <c r="G19">
        <v>1.41</v>
      </c>
      <c r="H19">
        <v>43.1</v>
      </c>
      <c r="I19">
        <v>0.89</v>
      </c>
      <c r="J19">
        <v>33.9</v>
      </c>
      <c r="K19">
        <v>0.66</v>
      </c>
      <c r="L19">
        <v>26.3</v>
      </c>
      <c r="M19">
        <v>0.49</v>
      </c>
    </row>
    <row r="20" spans="1:13" x14ac:dyDescent="0.25">
      <c r="A20" s="17"/>
      <c r="B20" s="3">
        <v>11000</v>
      </c>
      <c r="C20">
        <v>7.64</v>
      </c>
      <c r="D20">
        <v>140.30000000000001</v>
      </c>
      <c r="E20">
        <v>3.87</v>
      </c>
      <c r="F20">
        <v>63.9</v>
      </c>
      <c r="G20">
        <v>1.43</v>
      </c>
      <c r="H20">
        <v>44.3</v>
      </c>
      <c r="I20">
        <v>0.9</v>
      </c>
      <c r="J20">
        <v>34.799999999999997</v>
      </c>
      <c r="K20">
        <v>0.67</v>
      </c>
      <c r="L20">
        <v>27</v>
      </c>
      <c r="M20">
        <v>0.49</v>
      </c>
    </row>
    <row r="22" spans="1:13" x14ac:dyDescent="0.25">
      <c r="A22" s="17" t="s">
        <v>79</v>
      </c>
      <c r="B22" s="3">
        <v>9000</v>
      </c>
      <c r="C22">
        <v>5.86</v>
      </c>
      <c r="D22">
        <v>124.2</v>
      </c>
      <c r="E22">
        <v>3.57</v>
      </c>
      <c r="F22">
        <v>56.6</v>
      </c>
      <c r="G22">
        <v>1.31</v>
      </c>
      <c r="H22">
        <v>39.200000000000003</v>
      </c>
      <c r="I22">
        <v>0.83</v>
      </c>
      <c r="J22">
        <v>30.8</v>
      </c>
      <c r="K22">
        <v>0.62</v>
      </c>
      <c r="L22">
        <v>23.9</v>
      </c>
      <c r="M22">
        <v>0.45</v>
      </c>
    </row>
    <row r="23" spans="1:13" x14ac:dyDescent="0.25">
      <c r="A23" s="17"/>
      <c r="B23" s="3">
        <v>10000</v>
      </c>
      <c r="C23">
        <v>6.51</v>
      </c>
      <c r="D23">
        <v>128</v>
      </c>
      <c r="E23">
        <v>3.6</v>
      </c>
      <c r="F23">
        <v>58.3</v>
      </c>
      <c r="G23">
        <v>1.33</v>
      </c>
      <c r="H23">
        <v>40.4</v>
      </c>
      <c r="I23">
        <v>0.84</v>
      </c>
      <c r="J23">
        <v>31.8</v>
      </c>
      <c r="K23">
        <v>0.62</v>
      </c>
      <c r="L23">
        <v>24.6</v>
      </c>
      <c r="M23">
        <v>0.46</v>
      </c>
    </row>
    <row r="24" spans="1:13" x14ac:dyDescent="0.25">
      <c r="A24" s="17"/>
      <c r="B24" s="3">
        <v>11000</v>
      </c>
      <c r="C24">
        <v>7.16</v>
      </c>
      <c r="D24">
        <v>131.5</v>
      </c>
      <c r="E24">
        <v>3.63</v>
      </c>
      <c r="F24">
        <v>59.9</v>
      </c>
      <c r="G24">
        <v>1.34</v>
      </c>
      <c r="H24">
        <v>41.5</v>
      </c>
      <c r="I24">
        <v>0.85</v>
      </c>
      <c r="J24">
        <v>32.6</v>
      </c>
      <c r="K24">
        <v>0.63</v>
      </c>
      <c r="L24">
        <v>25.3</v>
      </c>
      <c r="M24">
        <v>0.46</v>
      </c>
    </row>
    <row r="26" spans="1:13" x14ac:dyDescent="0.25">
      <c r="A26" s="17" t="s">
        <v>87</v>
      </c>
      <c r="B26" s="3">
        <v>9000</v>
      </c>
      <c r="C26">
        <v>5.86</v>
      </c>
      <c r="D26">
        <v>124.2</v>
      </c>
      <c r="E26">
        <v>3.57</v>
      </c>
      <c r="F26">
        <v>56.6</v>
      </c>
      <c r="G26">
        <v>1.31</v>
      </c>
      <c r="H26">
        <v>39.200000000000003</v>
      </c>
      <c r="I26">
        <v>0.83</v>
      </c>
      <c r="J26">
        <v>30.8</v>
      </c>
      <c r="K26">
        <v>0.62</v>
      </c>
      <c r="L26">
        <v>23.9</v>
      </c>
      <c r="M26">
        <v>0.45</v>
      </c>
    </row>
    <row r="27" spans="1:13" x14ac:dyDescent="0.25">
      <c r="A27" s="17"/>
      <c r="B27" s="3">
        <v>10000</v>
      </c>
      <c r="C27">
        <v>6.51</v>
      </c>
      <c r="D27">
        <v>128</v>
      </c>
      <c r="E27">
        <v>3.6</v>
      </c>
      <c r="F27">
        <v>58.3</v>
      </c>
      <c r="G27">
        <v>1.33</v>
      </c>
      <c r="H27">
        <v>40.4</v>
      </c>
      <c r="I27">
        <v>0.84</v>
      </c>
      <c r="J27">
        <v>31.8</v>
      </c>
      <c r="K27">
        <v>0.62</v>
      </c>
      <c r="L27">
        <v>24.6</v>
      </c>
      <c r="M27">
        <v>0.46</v>
      </c>
    </row>
    <row r="28" spans="1:13" x14ac:dyDescent="0.25">
      <c r="A28" s="17"/>
      <c r="B28" s="3">
        <v>11000</v>
      </c>
      <c r="C28">
        <v>7.16</v>
      </c>
      <c r="D28">
        <v>131.5</v>
      </c>
      <c r="E28">
        <v>3.63</v>
      </c>
      <c r="F28">
        <v>59.9</v>
      </c>
      <c r="G28">
        <v>1.34</v>
      </c>
      <c r="H28">
        <v>41.5</v>
      </c>
      <c r="I28">
        <v>0.85</v>
      </c>
      <c r="J28">
        <v>32.6</v>
      </c>
      <c r="K28">
        <v>0.63</v>
      </c>
      <c r="L28">
        <v>25.3</v>
      </c>
      <c r="M28">
        <v>0.46</v>
      </c>
    </row>
    <row r="30" spans="1:13" x14ac:dyDescent="0.25">
      <c r="A30" s="17" t="s">
        <v>93</v>
      </c>
      <c r="B30" s="3">
        <v>9000</v>
      </c>
      <c r="C30">
        <v>8.49</v>
      </c>
      <c r="D30">
        <v>138.5</v>
      </c>
      <c r="E30">
        <v>3.71</v>
      </c>
      <c r="F30">
        <v>63.1</v>
      </c>
      <c r="G30">
        <v>1.38</v>
      </c>
      <c r="H30">
        <v>43.7</v>
      </c>
      <c r="I30">
        <v>0.88</v>
      </c>
      <c r="J30">
        <v>34.4</v>
      </c>
      <c r="K30">
        <v>0.65</v>
      </c>
      <c r="L30">
        <v>31.6</v>
      </c>
      <c r="M30">
        <v>0.52</v>
      </c>
    </row>
    <row r="31" spans="1:13" x14ac:dyDescent="0.25">
      <c r="A31" s="17"/>
      <c r="B31" s="3">
        <v>10000</v>
      </c>
      <c r="C31">
        <v>9.44</v>
      </c>
      <c r="D31">
        <v>142.80000000000001</v>
      </c>
      <c r="E31">
        <v>3.75</v>
      </c>
      <c r="F31">
        <v>65</v>
      </c>
      <c r="G31">
        <v>1.4</v>
      </c>
      <c r="H31">
        <v>45.1</v>
      </c>
      <c r="I31">
        <v>0.89</v>
      </c>
      <c r="J31">
        <v>35.1</v>
      </c>
      <c r="K31">
        <v>0.66</v>
      </c>
      <c r="L31">
        <v>35.1</v>
      </c>
      <c r="M31">
        <v>0.55000000000000004</v>
      </c>
    </row>
    <row r="32" spans="1:13" x14ac:dyDescent="0.25">
      <c r="A32" s="17"/>
      <c r="B32" s="3">
        <v>11000</v>
      </c>
      <c r="C32">
        <v>10.39</v>
      </c>
      <c r="D32">
        <v>146.80000000000001</v>
      </c>
      <c r="E32">
        <v>3.78</v>
      </c>
      <c r="F32">
        <v>66.900000000000006</v>
      </c>
      <c r="G32">
        <v>1.41</v>
      </c>
      <c r="H32">
        <v>46.4</v>
      </c>
      <c r="I32">
        <v>0.9</v>
      </c>
      <c r="J32">
        <v>38.6</v>
      </c>
      <c r="K32">
        <v>0.69</v>
      </c>
      <c r="L32">
        <v>38.6</v>
      </c>
      <c r="M32">
        <v>0.57999999999999996</v>
      </c>
    </row>
  </sheetData>
  <mergeCells count="27">
    <mergeCell ref="K4:K5"/>
    <mergeCell ref="L4:L5"/>
    <mergeCell ref="M4:M5"/>
    <mergeCell ref="A6:A8"/>
    <mergeCell ref="H4:H5"/>
    <mergeCell ref="I4:I5"/>
    <mergeCell ref="A10:A12"/>
    <mergeCell ref="D4:D5"/>
    <mergeCell ref="E4:E5"/>
    <mergeCell ref="F4:F5"/>
    <mergeCell ref="G4:G5"/>
    <mergeCell ref="A1:A5"/>
    <mergeCell ref="B1:M1"/>
    <mergeCell ref="B2:B5"/>
    <mergeCell ref="C2:C5"/>
    <mergeCell ref="D2:M2"/>
    <mergeCell ref="D3:E3"/>
    <mergeCell ref="F3:G3"/>
    <mergeCell ref="H3:I3"/>
    <mergeCell ref="J3:K3"/>
    <mergeCell ref="L3:M3"/>
    <mergeCell ref="J4:J5"/>
    <mergeCell ref="A14:A16"/>
    <mergeCell ref="A18:A20"/>
    <mergeCell ref="A22:A24"/>
    <mergeCell ref="A26:A28"/>
    <mergeCell ref="A30:A32"/>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905B5-0D80-4865-87AB-9BA2FD84BDD1}">
  <dimension ref="A1:M32"/>
  <sheetViews>
    <sheetView topLeftCell="A10" workbookViewId="0">
      <selection activeCell="K36" sqref="K36"/>
    </sheetView>
  </sheetViews>
  <sheetFormatPr defaultRowHeight="13.8" x14ac:dyDescent="0.25"/>
  <cols>
    <col min="1" max="1" width="29.33203125" customWidth="1"/>
    <col min="2" max="2" width="8.6640625" customWidth="1"/>
    <col min="3" max="3" width="10.33203125" customWidth="1"/>
  </cols>
  <sheetData>
    <row r="1" spans="1:13" x14ac:dyDescent="0.25">
      <c r="A1" s="20" t="s">
        <v>10</v>
      </c>
      <c r="B1" s="22" t="s">
        <v>34</v>
      </c>
      <c r="C1" s="22"/>
      <c r="D1" s="22"/>
      <c r="E1" s="22"/>
      <c r="F1" s="22"/>
      <c r="G1" s="22"/>
      <c r="H1" s="22"/>
      <c r="I1" s="22"/>
      <c r="J1" s="22"/>
      <c r="K1" s="22"/>
      <c r="L1" s="22"/>
      <c r="M1" s="22"/>
    </row>
    <row r="2" spans="1:13" x14ac:dyDescent="0.25">
      <c r="A2" s="20"/>
      <c r="B2" s="17" t="s">
        <v>19</v>
      </c>
      <c r="C2" s="17" t="s">
        <v>8</v>
      </c>
      <c r="D2" s="20" t="s">
        <v>9</v>
      </c>
      <c r="E2" s="20"/>
      <c r="F2" s="20"/>
      <c r="G2" s="20"/>
      <c r="H2" s="20"/>
      <c r="I2" s="20"/>
      <c r="J2" s="20"/>
      <c r="K2" s="20"/>
      <c r="L2" s="20"/>
      <c r="M2" s="20"/>
    </row>
    <row r="3" spans="1:13" x14ac:dyDescent="0.25">
      <c r="A3" s="20"/>
      <c r="B3" s="17"/>
      <c r="C3" s="17"/>
      <c r="D3" s="20">
        <v>100</v>
      </c>
      <c r="E3" s="20"/>
      <c r="F3" s="20">
        <v>300</v>
      </c>
      <c r="G3" s="20"/>
      <c r="H3" s="20">
        <v>500</v>
      </c>
      <c r="I3" s="20"/>
      <c r="J3" s="20">
        <v>700</v>
      </c>
      <c r="K3" s="20"/>
      <c r="L3" s="20">
        <v>1000</v>
      </c>
      <c r="M3" s="20"/>
    </row>
    <row r="4" spans="1:13" x14ac:dyDescent="0.25">
      <c r="A4" s="20"/>
      <c r="B4" s="17"/>
      <c r="C4" s="17"/>
      <c r="D4" s="17" t="s">
        <v>16</v>
      </c>
      <c r="E4" s="17" t="s">
        <v>17</v>
      </c>
      <c r="F4" s="17" t="s">
        <v>16</v>
      </c>
      <c r="G4" s="17" t="s">
        <v>17</v>
      </c>
      <c r="H4" s="17" t="s">
        <v>16</v>
      </c>
      <c r="I4" s="17" t="s">
        <v>17</v>
      </c>
      <c r="J4" s="17" t="s">
        <v>16</v>
      </c>
      <c r="K4" s="17" t="s">
        <v>17</v>
      </c>
      <c r="L4" s="17" t="s">
        <v>16</v>
      </c>
      <c r="M4" s="17" t="s">
        <v>17</v>
      </c>
    </row>
    <row r="5" spans="1:13" x14ac:dyDescent="0.25">
      <c r="A5" s="20"/>
      <c r="B5" s="17"/>
      <c r="C5" s="17"/>
      <c r="D5" s="17"/>
      <c r="E5" s="17"/>
      <c r="F5" s="17"/>
      <c r="G5" s="17"/>
      <c r="H5" s="17"/>
      <c r="I5" s="17"/>
      <c r="J5" s="17"/>
      <c r="K5" s="17"/>
      <c r="L5" s="17"/>
      <c r="M5" s="17"/>
    </row>
    <row r="6" spans="1:13" x14ac:dyDescent="0.25">
      <c r="A6" s="17" t="s">
        <v>40</v>
      </c>
      <c r="B6" s="1">
        <v>9000</v>
      </c>
      <c r="C6">
        <v>2.4300000000000002</v>
      </c>
      <c r="D6">
        <v>305.08999999999997</v>
      </c>
      <c r="E6">
        <v>1.07</v>
      </c>
      <c r="F6">
        <v>247.6</v>
      </c>
      <c r="G6">
        <v>0.9</v>
      </c>
      <c r="H6">
        <v>224.73</v>
      </c>
      <c r="I6">
        <v>0.79</v>
      </c>
      <c r="J6">
        <v>210.81</v>
      </c>
      <c r="K6">
        <v>0.74</v>
      </c>
      <c r="L6">
        <v>197</v>
      </c>
      <c r="M6">
        <v>0.69</v>
      </c>
    </row>
    <row r="7" spans="1:13" x14ac:dyDescent="0.25">
      <c r="A7" s="17"/>
      <c r="B7" s="1">
        <v>10000</v>
      </c>
      <c r="C7">
        <v>2.7</v>
      </c>
      <c r="D7">
        <v>332.32</v>
      </c>
      <c r="E7">
        <v>1.1599999999999999</v>
      </c>
      <c r="F7">
        <v>269.7</v>
      </c>
      <c r="G7">
        <v>0.9</v>
      </c>
      <c r="H7">
        <v>244.75</v>
      </c>
      <c r="I7">
        <v>0.86</v>
      </c>
      <c r="J7">
        <v>229.59</v>
      </c>
      <c r="K7">
        <v>0.8</v>
      </c>
      <c r="L7">
        <v>214.55</v>
      </c>
      <c r="M7">
        <v>0.75</v>
      </c>
    </row>
    <row r="8" spans="1:13" x14ac:dyDescent="0.25">
      <c r="A8" s="17"/>
      <c r="B8" s="1">
        <v>11000</v>
      </c>
      <c r="C8">
        <v>2.97</v>
      </c>
      <c r="D8">
        <v>358.97</v>
      </c>
      <c r="E8">
        <v>1.26</v>
      </c>
      <c r="F8">
        <v>291.3</v>
      </c>
      <c r="G8">
        <v>1</v>
      </c>
      <c r="H8">
        <v>264.39</v>
      </c>
      <c r="I8">
        <v>0.92</v>
      </c>
      <c r="J8">
        <v>248.02</v>
      </c>
      <c r="K8">
        <v>0.87</v>
      </c>
      <c r="L8">
        <v>231.77</v>
      </c>
      <c r="M8">
        <v>0.81</v>
      </c>
    </row>
    <row r="10" spans="1:13" x14ac:dyDescent="0.25">
      <c r="A10" s="17" t="s">
        <v>41</v>
      </c>
      <c r="B10" s="1">
        <v>9000</v>
      </c>
      <c r="C10">
        <v>0.06</v>
      </c>
      <c r="D10">
        <v>271</v>
      </c>
      <c r="E10">
        <v>0.9</v>
      </c>
      <c r="F10">
        <v>220</v>
      </c>
      <c r="G10">
        <v>0.8</v>
      </c>
      <c r="H10">
        <v>200</v>
      </c>
      <c r="I10">
        <v>0.7</v>
      </c>
      <c r="J10">
        <v>187</v>
      </c>
      <c r="K10">
        <v>0.7</v>
      </c>
      <c r="L10">
        <v>175</v>
      </c>
      <c r="M10">
        <v>0.6</v>
      </c>
    </row>
    <row r="11" spans="1:13" x14ac:dyDescent="0.25">
      <c r="A11" s="17"/>
      <c r="B11" s="1">
        <v>10000</v>
      </c>
      <c r="C11">
        <v>7.0000000000000007E-2</v>
      </c>
      <c r="D11">
        <v>295</v>
      </c>
      <c r="E11">
        <v>1</v>
      </c>
      <c r="F11">
        <v>240</v>
      </c>
      <c r="G11">
        <v>0.8</v>
      </c>
      <c r="H11">
        <v>217</v>
      </c>
      <c r="I11">
        <v>0.8</v>
      </c>
      <c r="J11">
        <v>204</v>
      </c>
      <c r="K11">
        <v>0.7</v>
      </c>
      <c r="L11">
        <v>191</v>
      </c>
      <c r="M11">
        <v>0.7</v>
      </c>
    </row>
    <row r="12" spans="1:13" x14ac:dyDescent="0.25">
      <c r="A12" s="17"/>
      <c r="B12" s="1">
        <v>11000</v>
      </c>
      <c r="C12">
        <v>7.0000000000000007E-2</v>
      </c>
      <c r="D12">
        <v>319</v>
      </c>
      <c r="E12">
        <v>1.1000000000000001</v>
      </c>
      <c r="F12">
        <v>259</v>
      </c>
      <c r="G12">
        <v>0.9</v>
      </c>
      <c r="H12">
        <v>235</v>
      </c>
      <c r="I12">
        <v>0.8</v>
      </c>
      <c r="J12">
        <v>220</v>
      </c>
      <c r="K12">
        <v>0.8</v>
      </c>
      <c r="L12">
        <v>206</v>
      </c>
      <c r="M12">
        <v>0.7</v>
      </c>
    </row>
    <row r="14" spans="1:13" x14ac:dyDescent="0.25">
      <c r="A14" s="17" t="s">
        <v>47</v>
      </c>
      <c r="B14" s="3">
        <v>9000</v>
      </c>
      <c r="C14">
        <v>0.06</v>
      </c>
      <c r="D14">
        <v>271</v>
      </c>
      <c r="E14">
        <v>0.9</v>
      </c>
      <c r="F14">
        <v>220</v>
      </c>
      <c r="G14">
        <v>0.8</v>
      </c>
      <c r="H14">
        <v>200</v>
      </c>
      <c r="I14">
        <v>0.7</v>
      </c>
      <c r="J14">
        <v>187</v>
      </c>
      <c r="K14">
        <v>0.7</v>
      </c>
      <c r="L14">
        <v>175</v>
      </c>
      <c r="M14">
        <v>0.6</v>
      </c>
    </row>
    <row r="15" spans="1:13" x14ac:dyDescent="0.25">
      <c r="A15" s="17"/>
      <c r="B15" s="3">
        <v>10000</v>
      </c>
      <c r="C15">
        <v>7.0000000000000007E-2</v>
      </c>
      <c r="D15">
        <v>295</v>
      </c>
      <c r="E15">
        <v>1</v>
      </c>
      <c r="F15">
        <v>240</v>
      </c>
      <c r="G15">
        <v>0.8</v>
      </c>
      <c r="H15">
        <v>217</v>
      </c>
      <c r="I15">
        <v>0.8</v>
      </c>
      <c r="J15">
        <v>204</v>
      </c>
      <c r="K15">
        <v>0.7</v>
      </c>
      <c r="L15">
        <v>191</v>
      </c>
      <c r="M15">
        <v>0.7</v>
      </c>
    </row>
    <row r="16" spans="1:13" x14ac:dyDescent="0.25">
      <c r="A16" s="17"/>
      <c r="B16" s="3">
        <v>11000</v>
      </c>
      <c r="C16">
        <v>7.0000000000000007E-2</v>
      </c>
      <c r="D16">
        <v>319</v>
      </c>
      <c r="E16">
        <v>1.1000000000000001</v>
      </c>
      <c r="F16">
        <v>259</v>
      </c>
      <c r="G16">
        <v>0.9</v>
      </c>
      <c r="H16">
        <v>235</v>
      </c>
      <c r="I16">
        <v>0.8</v>
      </c>
      <c r="J16">
        <v>220</v>
      </c>
      <c r="K16">
        <v>0.8</v>
      </c>
      <c r="L16">
        <v>206</v>
      </c>
      <c r="M16">
        <v>0.7</v>
      </c>
    </row>
    <row r="18" spans="1:13" x14ac:dyDescent="0.25">
      <c r="A18" s="17" t="s">
        <v>59</v>
      </c>
      <c r="B18" s="3">
        <v>9000</v>
      </c>
      <c r="C18">
        <v>0.06</v>
      </c>
      <c r="D18">
        <v>271</v>
      </c>
      <c r="E18">
        <v>0.9</v>
      </c>
      <c r="F18">
        <v>220</v>
      </c>
      <c r="G18">
        <v>0.8</v>
      </c>
      <c r="H18">
        <v>200</v>
      </c>
      <c r="I18">
        <v>0.7</v>
      </c>
      <c r="J18">
        <v>187</v>
      </c>
      <c r="K18">
        <v>0.7</v>
      </c>
      <c r="L18">
        <v>175</v>
      </c>
      <c r="M18">
        <v>0.6</v>
      </c>
    </row>
    <row r="19" spans="1:13" x14ac:dyDescent="0.25">
      <c r="A19" s="17"/>
      <c r="B19" s="3">
        <v>10000</v>
      </c>
      <c r="C19">
        <v>7.0000000000000007E-2</v>
      </c>
      <c r="D19">
        <v>295</v>
      </c>
      <c r="E19">
        <v>1</v>
      </c>
      <c r="F19">
        <v>240</v>
      </c>
      <c r="G19">
        <v>0.8</v>
      </c>
      <c r="H19">
        <v>217</v>
      </c>
      <c r="I19">
        <v>0.8</v>
      </c>
      <c r="J19">
        <v>204</v>
      </c>
      <c r="K19">
        <v>0.7</v>
      </c>
      <c r="L19">
        <v>191</v>
      </c>
      <c r="M19">
        <v>0.7</v>
      </c>
    </row>
    <row r="20" spans="1:13" x14ac:dyDescent="0.25">
      <c r="A20" s="17"/>
      <c r="B20" s="3">
        <v>11000</v>
      </c>
      <c r="C20">
        <v>7.0000000000000007E-2</v>
      </c>
      <c r="D20">
        <v>319</v>
      </c>
      <c r="E20">
        <v>1.1000000000000001</v>
      </c>
      <c r="F20">
        <v>259</v>
      </c>
      <c r="G20">
        <v>0.9</v>
      </c>
      <c r="H20">
        <v>235</v>
      </c>
      <c r="I20">
        <v>0.8</v>
      </c>
      <c r="J20">
        <v>220</v>
      </c>
      <c r="K20">
        <v>0.8</v>
      </c>
      <c r="L20">
        <v>206</v>
      </c>
      <c r="M20">
        <v>0.7</v>
      </c>
    </row>
    <row r="22" spans="1:13" x14ac:dyDescent="0.25">
      <c r="A22" s="17" t="s">
        <v>79</v>
      </c>
      <c r="B22" s="3">
        <v>9000</v>
      </c>
      <c r="C22">
        <v>0.05</v>
      </c>
      <c r="D22">
        <v>254</v>
      </c>
      <c r="E22">
        <v>0.9</v>
      </c>
      <c r="F22">
        <v>206</v>
      </c>
      <c r="G22">
        <v>0.7</v>
      </c>
      <c r="H22">
        <v>187</v>
      </c>
      <c r="I22">
        <v>0.7</v>
      </c>
      <c r="J22">
        <v>175</v>
      </c>
      <c r="K22">
        <v>0.6</v>
      </c>
      <c r="L22">
        <v>164</v>
      </c>
      <c r="M22">
        <v>0.6</v>
      </c>
    </row>
    <row r="23" spans="1:13" x14ac:dyDescent="0.25">
      <c r="A23" s="17"/>
      <c r="B23" s="3">
        <v>10000</v>
      </c>
      <c r="C23">
        <v>0.06</v>
      </c>
      <c r="D23">
        <v>276</v>
      </c>
      <c r="E23">
        <v>1</v>
      </c>
      <c r="F23">
        <v>224</v>
      </c>
      <c r="G23">
        <v>0.8</v>
      </c>
      <c r="H23">
        <v>203</v>
      </c>
      <c r="I23">
        <v>0.7</v>
      </c>
      <c r="J23">
        <v>191</v>
      </c>
      <c r="K23">
        <v>0.7</v>
      </c>
      <c r="L23">
        <v>178</v>
      </c>
      <c r="M23">
        <v>0.6</v>
      </c>
    </row>
    <row r="24" spans="1:13" x14ac:dyDescent="0.25">
      <c r="A24" s="17"/>
      <c r="B24" s="3">
        <v>11000</v>
      </c>
      <c r="C24">
        <v>7.0000000000000007E-2</v>
      </c>
      <c r="D24">
        <v>298</v>
      </c>
      <c r="E24">
        <v>1</v>
      </c>
      <c r="F24">
        <v>242</v>
      </c>
      <c r="G24">
        <v>0.8</v>
      </c>
      <c r="H24">
        <v>220</v>
      </c>
      <c r="I24">
        <v>0.8</v>
      </c>
      <c r="J24">
        <v>206</v>
      </c>
      <c r="K24">
        <v>0.7</v>
      </c>
      <c r="L24">
        <v>193</v>
      </c>
      <c r="M24">
        <v>0.7</v>
      </c>
    </row>
    <row r="26" spans="1:13" x14ac:dyDescent="0.25">
      <c r="A26" s="17" t="s">
        <v>87</v>
      </c>
      <c r="B26" s="3">
        <v>9000</v>
      </c>
      <c r="C26">
        <v>0.05</v>
      </c>
      <c r="D26">
        <v>254</v>
      </c>
      <c r="E26">
        <v>0.9</v>
      </c>
      <c r="F26">
        <v>206</v>
      </c>
      <c r="G26">
        <v>0.7</v>
      </c>
      <c r="H26">
        <v>187</v>
      </c>
      <c r="I26">
        <v>0.7</v>
      </c>
      <c r="J26">
        <v>175</v>
      </c>
      <c r="K26">
        <v>0.6</v>
      </c>
      <c r="L26">
        <v>164</v>
      </c>
      <c r="M26">
        <v>0.6</v>
      </c>
    </row>
    <row r="27" spans="1:13" x14ac:dyDescent="0.25">
      <c r="A27" s="17"/>
      <c r="B27" s="3">
        <v>10000</v>
      </c>
      <c r="C27">
        <v>0.06</v>
      </c>
      <c r="D27">
        <v>276</v>
      </c>
      <c r="E27">
        <v>1</v>
      </c>
      <c r="F27">
        <v>224</v>
      </c>
      <c r="G27">
        <v>0.8</v>
      </c>
      <c r="H27">
        <v>203</v>
      </c>
      <c r="I27">
        <v>0.7</v>
      </c>
      <c r="J27">
        <v>191</v>
      </c>
      <c r="K27">
        <v>0.7</v>
      </c>
      <c r="L27">
        <v>178</v>
      </c>
      <c r="M27">
        <v>0.6</v>
      </c>
    </row>
    <row r="28" spans="1:13" x14ac:dyDescent="0.25">
      <c r="A28" s="17"/>
      <c r="B28" s="3">
        <v>11000</v>
      </c>
      <c r="C28">
        <v>7.0000000000000007E-2</v>
      </c>
      <c r="D28">
        <v>298</v>
      </c>
      <c r="E28">
        <v>1</v>
      </c>
      <c r="F28">
        <v>242</v>
      </c>
      <c r="G28">
        <v>0.8</v>
      </c>
      <c r="H28">
        <v>220</v>
      </c>
      <c r="I28">
        <v>0.8</v>
      </c>
      <c r="J28">
        <v>206</v>
      </c>
      <c r="K28">
        <v>0.7</v>
      </c>
      <c r="L28">
        <v>193</v>
      </c>
      <c r="M28">
        <v>0.7</v>
      </c>
    </row>
    <row r="30" spans="1:13" x14ac:dyDescent="0.25">
      <c r="A30" s="17" t="s">
        <v>93</v>
      </c>
      <c r="B30" s="3">
        <v>9000</v>
      </c>
      <c r="C30">
        <v>0.05</v>
      </c>
      <c r="D30">
        <v>251</v>
      </c>
      <c r="E30">
        <v>0.9</v>
      </c>
      <c r="F30">
        <v>204</v>
      </c>
      <c r="G30">
        <v>0.7</v>
      </c>
      <c r="H30">
        <v>185</v>
      </c>
      <c r="I30">
        <v>0.6</v>
      </c>
      <c r="J30">
        <v>174</v>
      </c>
      <c r="K30">
        <v>0.6</v>
      </c>
      <c r="L30">
        <v>162</v>
      </c>
      <c r="M30">
        <v>0.6</v>
      </c>
    </row>
    <row r="31" spans="1:13" x14ac:dyDescent="0.25">
      <c r="A31" s="17"/>
      <c r="B31" s="3">
        <v>10000</v>
      </c>
      <c r="C31">
        <v>0.06</v>
      </c>
      <c r="D31">
        <v>274</v>
      </c>
      <c r="E31">
        <v>1</v>
      </c>
      <c r="F31">
        <v>222</v>
      </c>
      <c r="G31">
        <v>0.8</v>
      </c>
      <c r="H31">
        <v>202</v>
      </c>
      <c r="I31">
        <v>0.7</v>
      </c>
      <c r="J31">
        <v>189</v>
      </c>
      <c r="K31">
        <v>0.7</v>
      </c>
      <c r="L31">
        <v>177</v>
      </c>
      <c r="M31">
        <v>0.6</v>
      </c>
    </row>
    <row r="32" spans="1:13" x14ac:dyDescent="0.25">
      <c r="A32" s="17"/>
      <c r="B32" s="3">
        <v>11000</v>
      </c>
      <c r="C32">
        <v>7.0000000000000007E-2</v>
      </c>
      <c r="D32">
        <v>296</v>
      </c>
      <c r="E32">
        <v>1</v>
      </c>
      <c r="F32">
        <v>240</v>
      </c>
      <c r="G32">
        <v>0.8</v>
      </c>
      <c r="H32">
        <v>218</v>
      </c>
      <c r="I32">
        <v>0.8</v>
      </c>
      <c r="J32">
        <v>204</v>
      </c>
      <c r="K32">
        <v>0.7</v>
      </c>
      <c r="L32">
        <v>191</v>
      </c>
      <c r="M32">
        <v>0.7</v>
      </c>
    </row>
  </sheetData>
  <mergeCells count="27">
    <mergeCell ref="K4:K5"/>
    <mergeCell ref="L4:L5"/>
    <mergeCell ref="M4:M5"/>
    <mergeCell ref="A6:A8"/>
    <mergeCell ref="H4:H5"/>
    <mergeCell ref="I4:I5"/>
    <mergeCell ref="A10:A12"/>
    <mergeCell ref="D4:D5"/>
    <mergeCell ref="E4:E5"/>
    <mergeCell ref="F4:F5"/>
    <mergeCell ref="G4:G5"/>
    <mergeCell ref="A1:A5"/>
    <mergeCell ref="B1:M1"/>
    <mergeCell ref="B2:B5"/>
    <mergeCell ref="C2:C5"/>
    <mergeCell ref="D2:M2"/>
    <mergeCell ref="D3:E3"/>
    <mergeCell ref="F3:G3"/>
    <mergeCell ref="H3:I3"/>
    <mergeCell ref="J3:K3"/>
    <mergeCell ref="L3:M3"/>
    <mergeCell ref="J4:J5"/>
    <mergeCell ref="A14:A16"/>
    <mergeCell ref="A18:A20"/>
    <mergeCell ref="A22:A24"/>
    <mergeCell ref="A26:A28"/>
    <mergeCell ref="A30:A32"/>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9A52B-1FF6-4085-8640-312B2FBD619A}">
  <dimension ref="A1:BG258"/>
  <sheetViews>
    <sheetView topLeftCell="A130" zoomScale="90" zoomScaleNormal="90" workbookViewId="0">
      <selection activeCell="B63" sqref="B63"/>
    </sheetView>
  </sheetViews>
  <sheetFormatPr defaultRowHeight="13.8" x14ac:dyDescent="0.25"/>
  <cols>
    <col min="1" max="1" width="22.21875" customWidth="1"/>
    <col min="11" max="11" width="9.5546875" customWidth="1"/>
    <col min="12" max="12" width="9.88671875" customWidth="1"/>
    <col min="13" max="13" width="10.33203125" customWidth="1"/>
    <col min="14" max="14" width="10.77734375" customWidth="1"/>
    <col min="15" max="15" width="10.33203125" customWidth="1"/>
    <col min="16" max="16" width="10.6640625" customWidth="1"/>
    <col min="17" max="17" width="10.44140625" customWidth="1"/>
    <col min="18" max="18" width="10.77734375" customWidth="1"/>
    <col min="19" max="19" width="10.44140625" customWidth="1"/>
    <col min="20" max="20" width="10.6640625" customWidth="1"/>
    <col min="21" max="21" width="11.77734375" customWidth="1"/>
    <col min="22" max="22" width="10.21875" customWidth="1"/>
    <col min="23" max="23" width="10.44140625" customWidth="1"/>
    <col min="24" max="24" width="10" customWidth="1"/>
    <col min="25" max="25" width="10.5546875" customWidth="1"/>
    <col min="26" max="26" width="11.44140625" customWidth="1"/>
    <col min="27" max="27" width="10.6640625" customWidth="1"/>
    <col min="28" max="28" width="10.5546875" customWidth="1"/>
    <col min="29" max="29" width="11" customWidth="1"/>
    <col min="30" max="30" width="10.109375" customWidth="1"/>
    <col min="32" max="32" width="10.21875" customWidth="1"/>
    <col min="33" max="33" width="10.5546875" customWidth="1"/>
    <col min="34" max="34" width="10.109375" customWidth="1"/>
    <col min="39" max="39" width="10.21875" customWidth="1"/>
    <col min="40" max="40" width="10.77734375" customWidth="1"/>
    <col min="41" max="41" width="10.44140625" customWidth="1"/>
    <col min="42" max="42" width="9.77734375" customWidth="1"/>
    <col min="43" max="43" width="10.6640625" customWidth="1"/>
    <col min="44" max="44" width="10.5546875" customWidth="1"/>
    <col min="45" max="45" width="11.109375" customWidth="1"/>
    <col min="46" max="46" width="9.88671875" customWidth="1"/>
    <col min="47" max="47" width="10.6640625" customWidth="1"/>
    <col min="48" max="48" width="9.77734375" customWidth="1"/>
    <col min="49" max="49" width="10.5546875" customWidth="1"/>
  </cols>
  <sheetData>
    <row r="1" spans="1:59" x14ac:dyDescent="0.25">
      <c r="A1" t="s">
        <v>164</v>
      </c>
      <c r="B1" s="2">
        <v>2004</v>
      </c>
      <c r="C1">
        <v>2005</v>
      </c>
      <c r="D1">
        <v>2006</v>
      </c>
      <c r="E1" s="2">
        <v>2007</v>
      </c>
      <c r="F1">
        <v>2008</v>
      </c>
      <c r="G1">
        <v>2009</v>
      </c>
      <c r="H1">
        <v>2010</v>
      </c>
      <c r="I1" s="2">
        <v>2011</v>
      </c>
      <c r="J1">
        <v>2012</v>
      </c>
      <c r="K1">
        <v>2013</v>
      </c>
      <c r="L1">
        <v>2014</v>
      </c>
      <c r="M1">
        <v>2015</v>
      </c>
      <c r="N1" s="2">
        <v>2016</v>
      </c>
      <c r="O1">
        <v>2017</v>
      </c>
      <c r="P1">
        <v>2018</v>
      </c>
      <c r="Q1" s="2">
        <v>2019</v>
      </c>
      <c r="R1">
        <v>2020</v>
      </c>
      <c r="S1">
        <v>2021</v>
      </c>
      <c r="T1" s="2">
        <v>2022</v>
      </c>
      <c r="U1">
        <v>2023</v>
      </c>
    </row>
    <row r="2" spans="1:59" x14ac:dyDescent="0.25">
      <c r="A2" t="s">
        <v>165</v>
      </c>
      <c r="B2" s="2">
        <v>79.076999999999998</v>
      </c>
      <c r="C2">
        <v>81.555999999999997</v>
      </c>
      <c r="D2">
        <v>84.070999999999998</v>
      </c>
      <c r="E2" s="2">
        <v>86.349000000000004</v>
      </c>
      <c r="F2">
        <v>88.013000000000005</v>
      </c>
      <c r="G2">
        <v>88.555999999999997</v>
      </c>
      <c r="H2">
        <v>89.632000000000005</v>
      </c>
      <c r="I2" s="2">
        <v>91.480999999999995</v>
      </c>
      <c r="J2">
        <v>93.185000000000002</v>
      </c>
      <c r="K2">
        <v>94.771000000000001</v>
      </c>
      <c r="L2">
        <v>96.421000000000006</v>
      </c>
      <c r="M2">
        <v>97.316000000000003</v>
      </c>
      <c r="N2" s="2">
        <v>98.241</v>
      </c>
      <c r="O2">
        <v>100</v>
      </c>
      <c r="P2">
        <v>102.291</v>
      </c>
      <c r="Q2" s="2">
        <v>104.008</v>
      </c>
      <c r="R2">
        <v>105.381</v>
      </c>
      <c r="S2">
        <v>110.21299999999999</v>
      </c>
      <c r="T2" s="2">
        <v>117.973</v>
      </c>
      <c r="U2">
        <v>122.273</v>
      </c>
    </row>
    <row r="3" spans="1:59" x14ac:dyDescent="0.25">
      <c r="A3" s="16" t="s">
        <v>234</v>
      </c>
    </row>
    <row r="4" spans="1:59" x14ac:dyDescent="0.25">
      <c r="A4" s="16" t="s">
        <v>235</v>
      </c>
    </row>
    <row r="5" spans="1:59" x14ac:dyDescent="0.25">
      <c r="A5" s="15" t="s">
        <v>166</v>
      </c>
      <c r="B5" s="29" t="s">
        <v>236</v>
      </c>
      <c r="C5" s="30"/>
      <c r="D5" s="30"/>
      <c r="E5" s="30"/>
      <c r="F5" s="30"/>
      <c r="G5" s="30"/>
      <c r="H5" s="30"/>
      <c r="I5" s="30"/>
      <c r="J5" s="30"/>
      <c r="K5" s="30"/>
    </row>
    <row r="6" spans="1:59" x14ac:dyDescent="0.25">
      <c r="BG6" t="s">
        <v>218</v>
      </c>
    </row>
    <row r="7" spans="1:59" x14ac:dyDescent="0.25">
      <c r="B7" s="20" t="s">
        <v>184</v>
      </c>
      <c r="C7" s="20"/>
      <c r="D7" s="20"/>
      <c r="L7" s="20" t="s">
        <v>167</v>
      </c>
      <c r="M7" s="20"/>
      <c r="N7" s="20"/>
      <c r="O7" s="20"/>
      <c r="P7" s="20"/>
      <c r="Q7" s="20"/>
      <c r="R7" s="20"/>
      <c r="S7" s="20"/>
      <c r="T7" s="20"/>
      <c r="U7" s="20"/>
      <c r="V7" s="20"/>
      <c r="W7" s="20"/>
      <c r="X7" s="20"/>
      <c r="Y7" s="20"/>
      <c r="Z7" s="20"/>
      <c r="AI7" s="20" t="s">
        <v>183</v>
      </c>
      <c r="AJ7" s="20"/>
      <c r="AK7" s="20"/>
      <c r="AL7" s="20"/>
      <c r="AM7" s="20"/>
      <c r="AN7" s="20"/>
      <c r="AO7" s="20"/>
      <c r="AP7" s="20"/>
      <c r="AQ7" s="20"/>
      <c r="AR7" s="20"/>
      <c r="AS7" s="20"/>
      <c r="AT7" s="20"/>
      <c r="AU7" s="20"/>
      <c r="AV7" s="20"/>
      <c r="AW7" s="20"/>
    </row>
    <row r="8" spans="1:59" x14ac:dyDescent="0.25">
      <c r="B8">
        <v>9000</v>
      </c>
      <c r="C8">
        <v>10000</v>
      </c>
      <c r="D8">
        <v>11000</v>
      </c>
      <c r="L8" t="s">
        <v>168</v>
      </c>
      <c r="M8" t="s">
        <v>169</v>
      </c>
      <c r="N8" t="s">
        <v>170</v>
      </c>
      <c r="O8" t="s">
        <v>172</v>
      </c>
      <c r="P8" t="s">
        <v>171</v>
      </c>
      <c r="Q8" t="s">
        <v>173</v>
      </c>
      <c r="R8" t="s">
        <v>174</v>
      </c>
      <c r="S8" t="s">
        <v>175</v>
      </c>
      <c r="T8" t="s">
        <v>176</v>
      </c>
      <c r="U8" t="s">
        <v>177</v>
      </c>
      <c r="V8" t="s">
        <v>178</v>
      </c>
      <c r="W8" t="s">
        <v>179</v>
      </c>
      <c r="X8" t="s">
        <v>180</v>
      </c>
      <c r="Y8" t="s">
        <v>181</v>
      </c>
      <c r="Z8" t="s">
        <v>182</v>
      </c>
      <c r="AI8" t="s">
        <v>168</v>
      </c>
      <c r="AJ8" t="s">
        <v>169</v>
      </c>
      <c r="AK8" t="s">
        <v>170</v>
      </c>
      <c r="AL8" t="s">
        <v>172</v>
      </c>
      <c r="AM8" t="s">
        <v>171</v>
      </c>
      <c r="AN8" t="s">
        <v>173</v>
      </c>
      <c r="AO8" t="s">
        <v>174</v>
      </c>
      <c r="AP8" t="s">
        <v>175</v>
      </c>
      <c r="AQ8" t="s">
        <v>176</v>
      </c>
      <c r="AR8" t="s">
        <v>177</v>
      </c>
      <c r="AS8" t="s">
        <v>178</v>
      </c>
      <c r="AT8" t="s">
        <v>179</v>
      </c>
      <c r="AU8" t="s">
        <v>180</v>
      </c>
      <c r="AV8" t="s">
        <v>181</v>
      </c>
      <c r="AW8" t="s">
        <v>182</v>
      </c>
    </row>
    <row r="9" spans="1:59" x14ac:dyDescent="0.25">
      <c r="A9">
        <v>2024</v>
      </c>
      <c r="B9">
        <f>SC!C6*GDP!B2/GDP!T2</f>
        <v>1.7829911929000704</v>
      </c>
      <c r="C9">
        <f>SC!C7*GDP!B2/GDP!T2</f>
        <v>1.9706744763632356</v>
      </c>
      <c r="D9">
        <f>SC!C8*GDP!B2/GDP!T2</f>
        <v>2.158357759826401</v>
      </c>
      <c r="L9">
        <f>SC!D6*GDP!$B$2/GDP!$T$2</f>
        <v>720.56974901036676</v>
      </c>
      <c r="M9">
        <f>SC!F6*GDP!$B$2/GDP!$T$2</f>
        <v>523.50230137404321</v>
      </c>
      <c r="N9">
        <f>SC!H6*GDP!$B$2/GDP!$T$2</f>
        <v>451.11017775253657</v>
      </c>
      <c r="O9">
        <f>SC!J6*GDP!$B$2/GDP!$T$2</f>
        <v>408.88143897332441</v>
      </c>
      <c r="P9">
        <f>SC!L6*GDP!$B$2/GDP!$T$2</f>
        <v>368.66359251693183</v>
      </c>
      <c r="Q9">
        <f>SC!D7*GDP!$B$2/GDP!$T$2</f>
        <v>754.08462105736055</v>
      </c>
      <c r="R9">
        <f>SC!F7*GDP!$B$2/GDP!$T$2</f>
        <v>547.6330092478787</v>
      </c>
      <c r="S9">
        <f>SC!H7*GDP!$B$2/GDP!$T$2</f>
        <v>472.55969586261261</v>
      </c>
      <c r="T9">
        <f>SC!J7*GDP!$B$2/GDP!$T$2</f>
        <v>428.32006476058081</v>
      </c>
      <c r="U9">
        <f>SC!L7*GDP!$B$2/GDP!$T$2</f>
        <v>386.09132598136864</v>
      </c>
      <c r="V9">
        <f>SC!D8*GDP!$B$2/GDP!$T$2</f>
        <v>786.25889822247461</v>
      </c>
      <c r="W9">
        <f>SC!F8*GDP!$B$2/GDP!$T$2</f>
        <v>571.09341968077433</v>
      </c>
      <c r="X9">
        <f>SC!H8*GDP!$B$2/GDP!$T$2</f>
        <v>492.66861909080893</v>
      </c>
      <c r="Y9">
        <f>SC!J8*GDP!$B$2/GDP!$T$2</f>
        <v>447.08839310689734</v>
      </c>
      <c r="Z9">
        <f>SC!L8*GDP!$B$2/GDP!$T$2</f>
        <v>402.84876200486553</v>
      </c>
      <c r="AI9">
        <f>SC!E6*GDP!$B$2/GDP!$T$2</f>
        <v>19.907833995914316</v>
      </c>
      <c r="AJ9">
        <f>SC!G6*GDP!$B$2/GDP!$T$2</f>
        <v>9.518223661346239</v>
      </c>
      <c r="AK9">
        <f>SC!I6*GDP!$B$2/GDP!$T$2</f>
        <v>7.1051528739626857</v>
      </c>
      <c r="AL9">
        <f>SC!K6*GDP!$B$2/GDP!$T$2</f>
        <v>6.5689149212107862</v>
      </c>
      <c r="AM9">
        <f>SC!M6*GDP!$B$2/GDP!$T$2</f>
        <v>5.4294092716129958</v>
      </c>
      <c r="AN9">
        <f>SC!E7*GDP!$B$2/GDP!$T$2</f>
        <v>20.310012460478244</v>
      </c>
      <c r="AO9">
        <f>SC!G7*GDP!$B$2/GDP!$T$2</f>
        <v>9.7863426377221892</v>
      </c>
      <c r="AP9">
        <f>SC!I7*GDP!$B$2/GDP!$T$2</f>
        <v>7.3062421062446496</v>
      </c>
      <c r="AQ9">
        <f>SC!K7*GDP!$B$2/GDP!$T$2</f>
        <v>6.7700041534927484</v>
      </c>
      <c r="AR9">
        <f>SC!M7*GDP!$B$2/GDP!$T$2</f>
        <v>5.5634687598009718</v>
      </c>
      <c r="AS9">
        <f>SC!E8*GDP!$B$2/GDP!$T$2</f>
        <v>20.645161180948186</v>
      </c>
      <c r="AT9">
        <f>SC!G8*GDP!$B$2/GDP!$T$2</f>
        <v>9.9874318700041531</v>
      </c>
      <c r="AU9">
        <f>SC!I8*GDP!$B$2/GDP!$T$2</f>
        <v>7.5073313385266118</v>
      </c>
      <c r="AV9">
        <f>SC!K8*GDP!$B$2/GDP!$T$2</f>
        <v>6.9040636416807235</v>
      </c>
      <c r="AW9">
        <f>SC!M8*GDP!$B$2/GDP!$T$2</f>
        <v>5.764557992082934</v>
      </c>
    </row>
    <row r="10" spans="1:59" x14ac:dyDescent="0.25">
      <c r="A10">
        <v>2023</v>
      </c>
      <c r="B10">
        <f>SC!C10*GDP!B2/GDP!Q2</f>
        <v>1.839919429274671</v>
      </c>
      <c r="C10">
        <f>SC!C11*GDP!B2/GDP!Q2</f>
        <v>2.0299937504807319</v>
      </c>
      <c r="D10">
        <f>SC!C12*GDP!B2/GDP!Q2</f>
        <v>2.2200680716867933</v>
      </c>
      <c r="L10">
        <f>SC!D10*GDP!$B$2/GDP!$Q$2</f>
        <v>721.52212329820793</v>
      </c>
      <c r="M10">
        <f>SC!F10*GDP!$B$2/GDP!$Q$2</f>
        <v>523.84482924390431</v>
      </c>
      <c r="N10">
        <f>SC!H10*GDP!$B$2/GDP!$Q$2</f>
        <v>451.61658718560108</v>
      </c>
      <c r="O10">
        <f>SC!J10*GDP!$B$2/GDP!$Q$2</f>
        <v>409.80023652026767</v>
      </c>
      <c r="P10">
        <f>SC!L10*GDP!$B$2/GDP!$Q$2</f>
        <v>369.50448042458271</v>
      </c>
      <c r="Q10">
        <f>SC!D11*GDP!$B$2/GDP!$Q$2</f>
        <v>755.73550111529892</v>
      </c>
      <c r="R10">
        <f>SC!F11*GDP!$B$2/GDP!$Q$2</f>
        <v>548.93463964310433</v>
      </c>
      <c r="S10">
        <f>SC!H11*GDP!$B$2/GDP!$Q$2</f>
        <v>472.90491116067994</v>
      </c>
      <c r="T10">
        <f>SC!J11*GDP!$B$2/GDP!$Q$2</f>
        <v>428.80766864087377</v>
      </c>
      <c r="U10">
        <f>SC!L11*GDP!$B$2/GDP!$Q$2</f>
        <v>386.99131797554037</v>
      </c>
      <c r="V10">
        <f>SC!D12*GDP!$B$2/GDP!$Q$2</f>
        <v>787.66798707791713</v>
      </c>
      <c r="W10">
        <f>SC!F12*GDP!$B$2/GDP!$Q$2</f>
        <v>571.7435581878317</v>
      </c>
      <c r="X10">
        <f>SC!H12*GDP!$B$2/GDP!$Q$2</f>
        <v>493.43293785093454</v>
      </c>
      <c r="Y10">
        <f>SC!J12*GDP!$B$2/GDP!$Q$2</f>
        <v>447.05480347665565</v>
      </c>
      <c r="Z10">
        <f>SC!L12*GDP!$B$2/GDP!$Q$2</f>
        <v>403.71785824167375</v>
      </c>
      <c r="AI10">
        <f>SC!E10*GDP!$B$2/GDP!$Q$2</f>
        <v>19.995818590877626</v>
      </c>
      <c r="AJ10">
        <f>SC!G10*GDP!$B$2/GDP!$Q$2</f>
        <v>9.5037160603030539</v>
      </c>
      <c r="AK10">
        <f>SC!I10*GDP!$B$2/GDP!$Q$2</f>
        <v>7.0707647488654723</v>
      </c>
      <c r="AL10">
        <f>SC!K10*GDP!$B$2/GDP!$Q$2</f>
        <v>6.538556649488501</v>
      </c>
      <c r="AM10">
        <f>SC!M10*GDP!$B$2/GDP!$Q$2</f>
        <v>5.3981107222521345</v>
      </c>
      <c r="AN10">
        <f>SC!E11*GDP!$B$2/GDP!$Q$2</f>
        <v>20.299937504807325</v>
      </c>
      <c r="AO10">
        <f>SC!G11*GDP!$B$2/GDP!$Q$2</f>
        <v>9.8078349742327511</v>
      </c>
      <c r="AP10">
        <f>SC!I11*GDP!$B$2/GDP!$Q$2</f>
        <v>7.2988539343127448</v>
      </c>
      <c r="AQ10">
        <f>SC!K11*GDP!$B$2/GDP!$Q$2</f>
        <v>6.7666458349357743</v>
      </c>
      <c r="AR10">
        <f>SC!M11*GDP!$B$2/GDP!$Q$2</f>
        <v>5.6261999076994078</v>
      </c>
      <c r="AS10">
        <f>SC!E12*GDP!$B$2/GDP!$Q$2</f>
        <v>20.680086147219441</v>
      </c>
      <c r="AT10">
        <f>SC!G12*GDP!$B$2/GDP!$Q$2</f>
        <v>10.035924159680023</v>
      </c>
      <c r="AU10">
        <f>SC!I12*GDP!$B$2/GDP!$Q$2</f>
        <v>7.526943119760019</v>
      </c>
      <c r="AV10">
        <f>SC!K12*GDP!$B$2/GDP!$Q$2</f>
        <v>6.9187052919006229</v>
      </c>
      <c r="AW10">
        <f>SC!M12*GDP!$B$2/GDP!$Q$2</f>
        <v>5.7782593646642564</v>
      </c>
    </row>
    <row r="11" spans="1:59" x14ac:dyDescent="0.25">
      <c r="A11">
        <v>2021</v>
      </c>
      <c r="B11">
        <v>1.839919429274671</v>
      </c>
      <c r="C11">
        <v>2.0299937504807319</v>
      </c>
      <c r="D11">
        <v>2.2200680716867933</v>
      </c>
      <c r="L11">
        <v>721.52212329820793</v>
      </c>
      <c r="M11">
        <v>523.84482924390431</v>
      </c>
      <c r="N11">
        <v>451.61658718560108</v>
      </c>
      <c r="O11">
        <v>409.80023652026767</v>
      </c>
      <c r="P11">
        <v>369.50448042458271</v>
      </c>
      <c r="Q11">
        <v>755.73550111529892</v>
      </c>
      <c r="R11">
        <v>548.93463964310433</v>
      </c>
      <c r="S11">
        <v>472.90491116067994</v>
      </c>
      <c r="T11">
        <v>428.80766864087377</v>
      </c>
      <c r="U11">
        <v>386.99131797554037</v>
      </c>
      <c r="V11">
        <v>787.66798707791713</v>
      </c>
      <c r="W11">
        <v>571.7435581878317</v>
      </c>
      <c r="X11">
        <v>493.43293785093454</v>
      </c>
      <c r="Y11">
        <v>447.05480347665565</v>
      </c>
      <c r="Z11">
        <v>403.71785824167375</v>
      </c>
      <c r="AI11">
        <v>19.995818590877626</v>
      </c>
      <c r="AJ11">
        <v>9.5037160603030539</v>
      </c>
      <c r="AK11">
        <v>7.0707647488654723</v>
      </c>
      <c r="AL11">
        <v>6.538556649488501</v>
      </c>
      <c r="AM11">
        <v>5.3981107222521345</v>
      </c>
      <c r="AN11">
        <v>20.299937504807325</v>
      </c>
      <c r="AO11">
        <v>9.8078349742327511</v>
      </c>
      <c r="AP11">
        <v>7.2988539343127448</v>
      </c>
      <c r="AQ11">
        <v>6.7666458349357743</v>
      </c>
      <c r="AR11">
        <v>5.6261999076994078</v>
      </c>
      <c r="AS11">
        <v>20.680086147219441</v>
      </c>
      <c r="AT11">
        <v>10.035924159680023</v>
      </c>
      <c r="AU11">
        <v>7.526943119760019</v>
      </c>
      <c r="AV11">
        <v>6.9187052919006229</v>
      </c>
      <c r="AW11">
        <v>5.7782593646642564</v>
      </c>
    </row>
    <row r="12" spans="1:59" x14ac:dyDescent="0.25">
      <c r="A12">
        <v>2020</v>
      </c>
      <c r="B12">
        <v>1.803040278498794</v>
      </c>
      <c r="C12">
        <v>1.9881738785232237</v>
      </c>
      <c r="D12">
        <v>2.1733074785476534</v>
      </c>
      <c r="L12">
        <v>707.53232357162494</v>
      </c>
      <c r="M12">
        <v>513.54450789385282</v>
      </c>
      <c r="N12">
        <v>442.71078266711453</v>
      </c>
      <c r="O12">
        <v>401.65941918343668</v>
      </c>
      <c r="P12">
        <v>362.21791309127553</v>
      </c>
      <c r="Q12">
        <v>739.72947140196038</v>
      </c>
      <c r="R12">
        <v>536.8874400708462</v>
      </c>
      <c r="S12">
        <v>462.83400006107433</v>
      </c>
      <c r="T12">
        <v>420.17277918587956</v>
      </c>
      <c r="U12">
        <v>378.31648700644337</v>
      </c>
      <c r="V12">
        <v>769.51183314502089</v>
      </c>
      <c r="W12">
        <v>558.62051485632276</v>
      </c>
      <c r="X12">
        <v>482.15228875927568</v>
      </c>
      <c r="Y12">
        <v>437.07628179680586</v>
      </c>
      <c r="Z12">
        <v>394.41506092161109</v>
      </c>
      <c r="AI12">
        <v>19.55976730692888</v>
      </c>
      <c r="AJ12">
        <v>9.3371728707973247</v>
      </c>
      <c r="AK12">
        <v>6.9223867835221542</v>
      </c>
      <c r="AL12">
        <v>6.4394295660671208</v>
      </c>
      <c r="AM12">
        <v>5.3125293920053744</v>
      </c>
      <c r="AN12">
        <v>19.881738785232233</v>
      </c>
      <c r="AO12">
        <v>9.5786514795248419</v>
      </c>
      <c r="AP12">
        <v>7.1638653922496722</v>
      </c>
      <c r="AQ12">
        <v>6.6004153052187977</v>
      </c>
      <c r="AR12">
        <v>5.4735151311570513</v>
      </c>
      <c r="AS12">
        <v>20.203710263535594</v>
      </c>
      <c r="AT12">
        <v>9.820130088252359</v>
      </c>
      <c r="AU12">
        <v>7.3248511314013491</v>
      </c>
      <c r="AV12">
        <v>6.7614010443704764</v>
      </c>
      <c r="AW12">
        <v>5.63450087030873</v>
      </c>
    </row>
    <row r="13" spans="1:59" x14ac:dyDescent="0.25">
      <c r="A13">
        <v>2019</v>
      </c>
      <c r="B13">
        <v>1.803040278498794</v>
      </c>
      <c r="C13">
        <v>1.9881738785232237</v>
      </c>
      <c r="D13">
        <v>2.1733074785476534</v>
      </c>
      <c r="L13">
        <v>707.53232357162494</v>
      </c>
      <c r="M13">
        <v>513.54450789385282</v>
      </c>
      <c r="N13">
        <v>442.71078266711453</v>
      </c>
      <c r="O13">
        <v>401.65941918343668</v>
      </c>
      <c r="P13">
        <v>362.21791309127553</v>
      </c>
      <c r="Q13">
        <v>739.72947140196038</v>
      </c>
      <c r="R13">
        <v>536.8874400708462</v>
      </c>
      <c r="S13">
        <v>462.83400006107433</v>
      </c>
      <c r="T13">
        <v>420.17277918587956</v>
      </c>
      <c r="U13">
        <v>378.31648700644337</v>
      </c>
      <c r="V13">
        <v>769.51183314502089</v>
      </c>
      <c r="W13">
        <v>558.62051485632276</v>
      </c>
      <c r="X13">
        <v>482.15228875927568</v>
      </c>
      <c r="Y13">
        <v>437.07628179680586</v>
      </c>
      <c r="Z13">
        <v>394.41506092161109</v>
      </c>
      <c r="AI13">
        <v>19.55976730692888</v>
      </c>
      <c r="AJ13">
        <v>9.3371728707973247</v>
      </c>
      <c r="AK13">
        <v>6.9223867835221542</v>
      </c>
      <c r="AL13">
        <v>6.4394295660671208</v>
      </c>
      <c r="AM13">
        <v>5.3125293920053744</v>
      </c>
      <c r="AN13">
        <v>19.881738785232233</v>
      </c>
      <c r="AO13">
        <v>9.5786514795248419</v>
      </c>
      <c r="AP13">
        <v>7.1638653922496722</v>
      </c>
      <c r="AQ13">
        <v>6.6004153052187977</v>
      </c>
      <c r="AR13">
        <v>5.4735151311570513</v>
      </c>
      <c r="AS13">
        <v>20.203710263535594</v>
      </c>
      <c r="AT13">
        <v>9.820130088252359</v>
      </c>
      <c r="AU13">
        <v>7.3248511314013491</v>
      </c>
      <c r="AV13">
        <v>6.7614010443704764</v>
      </c>
      <c r="AW13">
        <v>5.63450087030873</v>
      </c>
    </row>
    <row r="14" spans="1:59" x14ac:dyDescent="0.25">
      <c r="A14">
        <v>2018</v>
      </c>
      <c r="B14">
        <f>SC!C22*GDP!B2/GDP!N2</f>
        <v>1.803040278498794</v>
      </c>
      <c r="C14">
        <f>SC!C23*GDP!B2/GDP!N2</f>
        <v>1.9881738785232237</v>
      </c>
      <c r="D14">
        <f>SC!C24*GDP!B2/GDP!N2</f>
        <v>2.1733074785476534</v>
      </c>
      <c r="L14">
        <f>SC!D22*GDP!$B$2/GDP!$N$2</f>
        <v>707.53232357162494</v>
      </c>
      <c r="M14">
        <f>SC!F22*GDP!$B$2/GDP!$N$2</f>
        <v>513.54450789385282</v>
      </c>
      <c r="N14">
        <f>SC!H22*GDP!$B$2/GDP!$N$2</f>
        <v>442.71078266711453</v>
      </c>
      <c r="O14">
        <f>SC!J22*GDP!$B$2/GDP!$N$2</f>
        <v>401.65941918343668</v>
      </c>
      <c r="P14">
        <f>SC!L22*GDP!$B$2/GDP!$N$2</f>
        <v>362.21791309127553</v>
      </c>
      <c r="Q14">
        <f>SC!D23*GDP!$B$2/GDP!$N$2</f>
        <v>739.72947140196038</v>
      </c>
      <c r="R14">
        <f>SC!F23*GDP!$B$2/GDP!$N$2</f>
        <v>536.8874400708462</v>
      </c>
      <c r="S14">
        <f>SC!H23*GDP!$B$2/GDP!$N$2</f>
        <v>462.83400006107433</v>
      </c>
      <c r="T14">
        <f>SC!J23*GDP!$B$2/GDP!$N$2</f>
        <v>420.17277918587956</v>
      </c>
      <c r="U14">
        <f>SC!L23*GDP!$B$2/GDP!$N$2</f>
        <v>378.31648700644337</v>
      </c>
      <c r="V14">
        <f>SC!D24*GDP!$B$2/GDP!$N$2</f>
        <v>769.51183314502089</v>
      </c>
      <c r="W14">
        <f>SC!F24*GDP!$B$2/GDP!$N$2</f>
        <v>558.62051485632276</v>
      </c>
      <c r="X14">
        <f>SC!H24*GDP!$B$2/GDP!$N$2</f>
        <v>482.15228875927568</v>
      </c>
      <c r="Y14">
        <f>SC!J24*GDP!$B$2/GDP!$N$2</f>
        <v>437.07628179680586</v>
      </c>
      <c r="Z14">
        <f>SC!L24*GDP!$B$2/GDP!$N$2</f>
        <v>394.41506092161109</v>
      </c>
      <c r="AI14">
        <f>SC!E22*GDP!$B$2/GDP!$N$2</f>
        <v>19.55976730692888</v>
      </c>
      <c r="AJ14">
        <f>SC!G22*GDP!$B$2/GDP!$N$2</f>
        <v>9.3371728707973247</v>
      </c>
      <c r="AK14">
        <f>SC!I22*GDP!$B$2/GDP!$N$2</f>
        <v>6.9223867835221542</v>
      </c>
      <c r="AL14">
        <f>SC!K22*GDP!$B$2/GDP!$N$2</f>
        <v>6.4394295660671208</v>
      </c>
      <c r="AM14">
        <f>SC!M22*GDP!$B$2/GDP!$N$2</f>
        <v>5.3125293920053744</v>
      </c>
      <c r="AN14">
        <f>SC!E23*GDP!$B$2/GDP!$N$2</f>
        <v>19.881738785232233</v>
      </c>
      <c r="AO14">
        <f>SC!G23*GDP!$B$2/GDP!$N$2</f>
        <v>9.5786514795248419</v>
      </c>
      <c r="AP14">
        <f>SC!I23*GDP!$B$2/GDP!$N$2</f>
        <v>7.1638653922496722</v>
      </c>
      <c r="AQ14">
        <f>SC!K23*GDP!$B$2/GDP!$N$2</f>
        <v>6.6004153052187977</v>
      </c>
      <c r="AR14">
        <f>SC!M23*GDP!$B$2/GDP!$N$2</f>
        <v>5.4735151311570513</v>
      </c>
      <c r="AS14">
        <f>SC!E24*GDP!$B$2/GDP!$N$2</f>
        <v>20.203710263535594</v>
      </c>
      <c r="AT14">
        <f>SC!G24*GDP!$B$2/GDP!$N$2</f>
        <v>9.820130088252359</v>
      </c>
      <c r="AU14">
        <f>SC!I24*GDP!$B$2/GDP!$N$2</f>
        <v>7.3248511314013491</v>
      </c>
      <c r="AV14">
        <f>SC!K24*GDP!$B$2/GDP!$N$2</f>
        <v>6.7614010443704764</v>
      </c>
      <c r="AW14">
        <f>SC!M24*GDP!$B$2/GDP!$N$2</f>
        <v>5.63450087030873</v>
      </c>
    </row>
    <row r="15" spans="1:59" x14ac:dyDescent="0.25">
      <c r="A15">
        <v>2016</v>
      </c>
      <c r="B15">
        <v>1.7547502760135982</v>
      </c>
      <c r="C15">
        <v>1.9535643466949419</v>
      </c>
      <c r="D15">
        <v>2.1523784173762861</v>
      </c>
      <c r="L15">
        <v>707.95097342617601</v>
      </c>
      <c r="M15">
        <v>518.64540177741821</v>
      </c>
      <c r="N15">
        <v>448.62827253746678</v>
      </c>
      <c r="O15">
        <v>407.13664039527333</v>
      </c>
      <c r="P15">
        <v>368.23823526196696</v>
      </c>
      <c r="Q15">
        <v>743.39174254763293</v>
      </c>
      <c r="R15">
        <v>543.7132628633268</v>
      </c>
      <c r="S15">
        <v>470.23849761152593</v>
      </c>
      <c r="T15">
        <v>427.88245646637006</v>
      </c>
      <c r="U15">
        <v>386.39082432417666</v>
      </c>
      <c r="V15">
        <v>777.10369366316502</v>
      </c>
      <c r="W15">
        <v>568.78112394923539</v>
      </c>
      <c r="X15">
        <v>491.84872268558502</v>
      </c>
      <c r="Y15">
        <v>446.89945453154212</v>
      </c>
      <c r="Z15">
        <v>403.67900438342394</v>
      </c>
      <c r="AI15">
        <v>20.48649337020802</v>
      </c>
      <c r="AJ15">
        <v>9.6813808331784745</v>
      </c>
      <c r="AK15">
        <v>7.17459472458762</v>
      </c>
      <c r="AL15">
        <v>6.6559493228102022</v>
      </c>
      <c r="AM15">
        <v>5.5322176189591286</v>
      </c>
      <c r="AN15">
        <v>20.918697871689204</v>
      </c>
      <c r="AO15">
        <v>9.9407035340671843</v>
      </c>
      <c r="AP15">
        <v>7.4339174254763281</v>
      </c>
      <c r="AQ15">
        <v>6.9152720236989103</v>
      </c>
      <c r="AR15">
        <v>5.7050994195516012</v>
      </c>
      <c r="AS15">
        <v>21.264461472874149</v>
      </c>
      <c r="AT15">
        <v>10.200026234955894</v>
      </c>
      <c r="AU15">
        <v>7.6932401263650378</v>
      </c>
      <c r="AV15">
        <v>7.0881538242913829</v>
      </c>
      <c r="AW15">
        <v>5.8779812201440729</v>
      </c>
    </row>
    <row r="16" spans="1:59" x14ac:dyDescent="0.25">
      <c r="A16">
        <v>2015</v>
      </c>
      <c r="B16">
        <v>1.7547502760135982</v>
      </c>
      <c r="C16">
        <v>1.9535643466949419</v>
      </c>
      <c r="D16">
        <v>2.1523784173762861</v>
      </c>
      <c r="L16">
        <v>707.95097342617601</v>
      </c>
      <c r="M16">
        <v>518.64540177741821</v>
      </c>
      <c r="N16">
        <v>448.62827253746678</v>
      </c>
      <c r="O16">
        <v>407.13664039527333</v>
      </c>
      <c r="P16">
        <v>368.23823526196696</v>
      </c>
      <c r="Q16">
        <v>743.39174254763293</v>
      </c>
      <c r="R16">
        <v>543.7132628633268</v>
      </c>
      <c r="S16">
        <v>470.23849761152593</v>
      </c>
      <c r="T16">
        <v>427.88245646637006</v>
      </c>
      <c r="U16">
        <v>386.39082432417666</v>
      </c>
      <c r="V16">
        <v>777.10369366316502</v>
      </c>
      <c r="W16">
        <v>568.78112394923539</v>
      </c>
      <c r="X16">
        <v>491.84872268558502</v>
      </c>
      <c r="Y16">
        <v>446.89945453154212</v>
      </c>
      <c r="Z16">
        <v>403.67900438342394</v>
      </c>
      <c r="AI16">
        <v>20.48649337020802</v>
      </c>
      <c r="AJ16">
        <v>9.6813808331784745</v>
      </c>
      <c r="AK16">
        <v>7.17459472458762</v>
      </c>
      <c r="AL16">
        <v>6.6559493228102022</v>
      </c>
      <c r="AM16">
        <v>5.5322176189591286</v>
      </c>
      <c r="AN16">
        <v>20.918697871689204</v>
      </c>
      <c r="AO16">
        <v>9.9407035340671843</v>
      </c>
      <c r="AP16">
        <v>7.4339174254763281</v>
      </c>
      <c r="AQ16">
        <v>6.9152720236989103</v>
      </c>
      <c r="AR16">
        <v>5.7050994195516012</v>
      </c>
      <c r="AS16">
        <v>21.264461472874149</v>
      </c>
      <c r="AT16">
        <v>10.200026234955894</v>
      </c>
      <c r="AU16">
        <v>7.6932401263650378</v>
      </c>
      <c r="AV16">
        <v>7.0881538242913829</v>
      </c>
      <c r="AW16">
        <v>5.8779812201440729</v>
      </c>
    </row>
    <row r="17" spans="1:49" x14ac:dyDescent="0.25">
      <c r="A17">
        <v>2013</v>
      </c>
      <c r="B17">
        <f>SC!C34*GDP!B2/GDP!I2</f>
        <v>1.7547502760135982</v>
      </c>
      <c r="C17">
        <f>SC!C35*GDP!B2/GDP!I2</f>
        <v>1.9535643466949419</v>
      </c>
      <c r="D17">
        <f>SC!C36*GDP!B2/GDP!I2</f>
        <v>2.1523784173762861</v>
      </c>
      <c r="L17">
        <f>SC!F34*GDP!$B$2/GDP!$I$2</f>
        <v>707.95097342617601</v>
      </c>
      <c r="M17">
        <f>SC!H34*GDP!$B$2/GDP!$I$2</f>
        <v>518.64540177741821</v>
      </c>
      <c r="N17">
        <f>SC!J34*GDP!$B$2/GDP!$I$2</f>
        <v>448.62827253746678</v>
      </c>
      <c r="O17">
        <f>SC!L34*GDP!$B$2/GDP!$I$2</f>
        <v>407.13664039527333</v>
      </c>
      <c r="P17">
        <f>SC!N34*GDP!$B$2/GDP!$I$2</f>
        <v>368.23823526196696</v>
      </c>
      <c r="Q17">
        <f>SC!F35*GDP!$B$2/GDP!$I$2</f>
        <v>743.39174254763293</v>
      </c>
      <c r="R17">
        <f>SC!H35*GDP!$B$2/GDP!$I$2</f>
        <v>543.7132628633268</v>
      </c>
      <c r="S17">
        <f>SC!J35*GDP!$B$2/GDP!$I$2</f>
        <v>470.23849761152593</v>
      </c>
      <c r="T17">
        <f>SC!L35*GDP!$B$2/GDP!$I$2</f>
        <v>427.88245646637006</v>
      </c>
      <c r="U17">
        <f>SC!N35*GDP!$B$2/GDP!$I$2</f>
        <v>386.39082432417666</v>
      </c>
      <c r="V17">
        <f>SC!F36*GDP!$B$2/GDP!$I$2</f>
        <v>777.10369366316502</v>
      </c>
      <c r="W17">
        <f>SC!H36*GDP!$B$2/GDP!$I$2</f>
        <v>568.78112394923539</v>
      </c>
      <c r="X17">
        <f>SC!J36*GDP!$B$2/GDP!$I$2</f>
        <v>491.84872268558502</v>
      </c>
      <c r="Y17">
        <f>SC!L36*GDP!$B$2/GDP!$I$2</f>
        <v>446.89945453154212</v>
      </c>
      <c r="Z17">
        <f>SC!N36*GDP!$B$2/GDP!$I$2</f>
        <v>403.67900438342394</v>
      </c>
      <c r="AI17">
        <f>SC!G34*GDP!$B$2/GDP!$I$2</f>
        <v>20.48649337020802</v>
      </c>
      <c r="AJ17">
        <f>SC!I34*GDP!$B$2/GDP!$I$2</f>
        <v>9.6813808331784745</v>
      </c>
      <c r="AK17">
        <f>SC!K34*GDP!$B$2/GDP!$I$2</f>
        <v>7.17459472458762</v>
      </c>
      <c r="AL17">
        <f>SC!M34*GDP!$B$2/GDP!$I$2</f>
        <v>6.6559493228102022</v>
      </c>
      <c r="AM17">
        <f>SC!O34*GDP!$B$2/GDP!$I$2</f>
        <v>5.5322176189591286</v>
      </c>
      <c r="AN17">
        <f>SC!G35*GDP!$B$2/GDP!$I$2</f>
        <v>20.918697871689204</v>
      </c>
      <c r="AO17">
        <f>SC!I35*GDP!$B$2/GDP!$I$2</f>
        <v>9.9407035340671843</v>
      </c>
      <c r="AP17">
        <f>SC!K35*GDP!$B$2/GDP!$I$2</f>
        <v>7.4339174254763281</v>
      </c>
      <c r="AQ17">
        <f>SC!M35*GDP!$B$2/GDP!$I$2</f>
        <v>6.9152720236989103</v>
      </c>
      <c r="AR17">
        <f>SC!O35*GDP!$B$2/GDP!$I$2</f>
        <v>5.7050994195516012</v>
      </c>
      <c r="AS17">
        <f>SC!G36*GDP!$B$2/GDP!$I$2</f>
        <v>21.264461472874149</v>
      </c>
      <c r="AT17">
        <f>SC!I36*GDP!$B$2/GDP!$I$2</f>
        <v>10.200026234955894</v>
      </c>
      <c r="AU17">
        <f>SC!K36*GDP!$B$2/GDP!$I$2</f>
        <v>7.6932401263650378</v>
      </c>
      <c r="AV17">
        <f>SC!M36*GDP!$B$2/GDP!$I$2</f>
        <v>7.0881538242913829</v>
      </c>
      <c r="AW17">
        <f>SC!O36*GDP!$B$2/GDP!$I$2</f>
        <v>5.8779812201440729</v>
      </c>
    </row>
    <row r="18" spans="1:49" x14ac:dyDescent="0.25">
      <c r="A18">
        <v>2010</v>
      </c>
      <c r="B18">
        <f>SC!C38*GDP!B2/GDP!E2</f>
        <v>1.5202008129798839</v>
      </c>
      <c r="C18">
        <f>SC!C39*GDP!B2/GDP!E2</f>
        <v>1.6850418649897507</v>
      </c>
      <c r="D18">
        <f>SC!C40*GDP!B2/GDP!E2</f>
        <v>1.8590407532223878</v>
      </c>
      <c r="L18">
        <f>SC!D38*GDP!$B$2/GDP!$E$2</f>
        <v>684.09036584094781</v>
      </c>
      <c r="M18">
        <f>SC!F38*GDP!$B$2/GDP!$E$2</f>
        <v>500.93364138554006</v>
      </c>
      <c r="N18">
        <f>SC!H38*GDP!$B$2/GDP!$E$2</f>
        <v>433.1656533370392</v>
      </c>
      <c r="O18">
        <f>SC!J38*GDP!$B$2/GDP!$E$2</f>
        <v>393.78695757912658</v>
      </c>
      <c r="P18">
        <f>SC!L38*GDP!$B$2/GDP!$E$2</f>
        <v>355.32404544349095</v>
      </c>
      <c r="Q18">
        <f>SC!D39*GDP!$B$2/GDP!$E$2</f>
        <v>717.05857624292116</v>
      </c>
      <c r="R18">
        <f>SC!F39*GDP!$B$2/GDP!$E$2</f>
        <v>524.74401556474299</v>
      </c>
      <c r="S18">
        <f>SC!H39*GDP!$B$2/GDP!$E$2</f>
        <v>454.22867664941106</v>
      </c>
      <c r="T18">
        <f>SC!J39*GDP!$B$2/GDP!$E$2</f>
        <v>413.01841364694434</v>
      </c>
      <c r="U18">
        <f>SC!L39*GDP!$B$2/GDP!$E$2</f>
        <v>372.72393426675467</v>
      </c>
      <c r="V18">
        <f>SC!D40*GDP!$B$2/GDP!$E$2</f>
        <v>748.19521940034042</v>
      </c>
      <c r="W18">
        <f>SC!F40*GDP!$B$2/GDP!$E$2</f>
        <v>547.638606121669</v>
      </c>
      <c r="X18">
        <f>SC!H40*GDP!$B$2/GDP!$E$2</f>
        <v>473.46013271722893</v>
      </c>
      <c r="Y18">
        <f>SC!J40*GDP!$B$2/GDP!$E$2</f>
        <v>430.41830247020812</v>
      </c>
      <c r="Z18">
        <f>SC!L40*GDP!$B$2/GDP!$E$2</f>
        <v>389.20803946774134</v>
      </c>
      <c r="AI18">
        <f>SC!E38*GDP!$B$2/GDP!$E$2</f>
        <v>20.605131501233366</v>
      </c>
      <c r="AJ18">
        <f>SC!G38*GDP!$B$2/GDP!$E$2</f>
        <v>9.6157280339089031</v>
      </c>
      <c r="AK18">
        <f>SC!I38*GDP!$B$2/GDP!$E$2</f>
        <v>7.1431122537608989</v>
      </c>
      <c r="AL18">
        <f>SC!K38*GDP!$B$2/GDP!$E$2</f>
        <v>6.5936420803946776</v>
      </c>
      <c r="AM18">
        <f>SC!M38*GDP!$B$2/GDP!$E$2</f>
        <v>5.4031233714345275</v>
      </c>
      <c r="AN18">
        <f>SC!E39*GDP!$B$2/GDP!$E$2</f>
        <v>20.879866587916478</v>
      </c>
      <c r="AO18">
        <f>SC!G39*GDP!$B$2/GDP!$E$2</f>
        <v>9.8904631205920168</v>
      </c>
      <c r="AP18">
        <f>SC!I39*GDP!$B$2/GDP!$E$2</f>
        <v>7.3262689782163077</v>
      </c>
      <c r="AQ18">
        <f>SC!K39*GDP!$B$2/GDP!$E$2</f>
        <v>6.7767988048500847</v>
      </c>
      <c r="AR18">
        <f>SC!M39*GDP!$B$2/GDP!$E$2</f>
        <v>5.5862800958899346</v>
      </c>
      <c r="AS18">
        <f>SC!E40*GDP!$B$2/GDP!$E$2</f>
        <v>21.24618003682729</v>
      </c>
      <c r="AT18">
        <f>SC!G40*GDP!$B$2/GDP!$E$2</f>
        <v>10.073619845047423</v>
      </c>
      <c r="AU18">
        <f>SC!I40*GDP!$B$2/GDP!$E$2</f>
        <v>7.5094257026717148</v>
      </c>
      <c r="AV18">
        <f>SC!K40*GDP!$B$2/GDP!$E$2</f>
        <v>6.9599555293054918</v>
      </c>
      <c r="AW18">
        <f>SC!M40*GDP!$B$2/GDP!$E$2</f>
        <v>5.7694368203453426</v>
      </c>
    </row>
    <row r="19" spans="1:49" x14ac:dyDescent="0.25">
      <c r="A19">
        <v>2006</v>
      </c>
      <c r="B19">
        <f>SC!C42</f>
        <v>1.3</v>
      </c>
      <c r="C19">
        <f>SC!C43</f>
        <v>1.4</v>
      </c>
      <c r="D19">
        <f>SC!C44</f>
        <v>1.55</v>
      </c>
      <c r="L19">
        <f>SC!D42</f>
        <v>466</v>
      </c>
      <c r="M19">
        <f>SC!F42</f>
        <v>228</v>
      </c>
      <c r="N19">
        <f>SC!H42</f>
        <v>171</v>
      </c>
      <c r="O19">
        <f>SC!J42</f>
        <v>140</v>
      </c>
      <c r="P19">
        <f>SC!L42</f>
        <v>118</v>
      </c>
      <c r="Q19">
        <f>SC!D43</f>
        <v>468</v>
      </c>
      <c r="R19">
        <f>SC!F43</f>
        <v>230</v>
      </c>
      <c r="S19">
        <f>SC!H43</f>
        <v>174</v>
      </c>
      <c r="T19">
        <f>SC!J43</f>
        <v>142</v>
      </c>
      <c r="U19">
        <f>SC!L43</f>
        <v>120</v>
      </c>
      <c r="V19">
        <f>SC!D44</f>
        <v>470</v>
      </c>
      <c r="W19">
        <f>SC!F44</f>
        <v>232</v>
      </c>
      <c r="X19">
        <f>SC!H44</f>
        <v>176</v>
      </c>
      <c r="Y19">
        <f>SC!J44</f>
        <v>144</v>
      </c>
      <c r="Z19">
        <f>SC!L44</f>
        <v>123</v>
      </c>
      <c r="AI19">
        <f>SC!E42</f>
        <v>19</v>
      </c>
      <c r="AJ19">
        <f>SC!G42</f>
        <v>11</v>
      </c>
      <c r="AK19">
        <f>SC!I42</f>
        <v>9</v>
      </c>
      <c r="AL19">
        <f>SC!K42</f>
        <v>8</v>
      </c>
      <c r="AM19">
        <f>SC!M42</f>
        <v>7</v>
      </c>
      <c r="AN19">
        <f>SC!E43</f>
        <v>19</v>
      </c>
      <c r="AO19">
        <f>SC!G43</f>
        <v>11</v>
      </c>
      <c r="AP19">
        <f>SC!I43</f>
        <v>9</v>
      </c>
      <c r="AQ19">
        <f>SC!K43</f>
        <v>8</v>
      </c>
      <c r="AR19">
        <f>SC!M43</f>
        <v>7</v>
      </c>
      <c r="AS19">
        <f>SC!E44</f>
        <v>19</v>
      </c>
      <c r="AT19">
        <f>SC!G44</f>
        <v>11</v>
      </c>
      <c r="AU19">
        <f>SC!I44</f>
        <v>9</v>
      </c>
      <c r="AV19">
        <f>SC!K44</f>
        <v>8</v>
      </c>
      <c r="AW19">
        <f>SC!M44</f>
        <v>7</v>
      </c>
    </row>
    <row r="27" spans="1:49" x14ac:dyDescent="0.25">
      <c r="B27" s="20" t="s">
        <v>185</v>
      </c>
      <c r="C27" s="20"/>
      <c r="D27" s="20"/>
      <c r="L27" s="20" t="s">
        <v>186</v>
      </c>
      <c r="M27" s="20"/>
      <c r="N27" s="20"/>
      <c r="O27" s="20"/>
      <c r="P27" s="20"/>
      <c r="Q27" s="20"/>
      <c r="R27" s="20"/>
      <c r="S27" s="20"/>
      <c r="T27" s="20"/>
      <c r="U27" s="20"/>
      <c r="V27" s="20"/>
      <c r="W27" s="20"/>
      <c r="X27" s="20"/>
      <c r="Y27" s="20"/>
      <c r="Z27" s="20"/>
      <c r="AI27" s="20" t="s">
        <v>187</v>
      </c>
      <c r="AJ27" s="20"/>
      <c r="AK27" s="20"/>
      <c r="AL27" s="20"/>
      <c r="AM27" s="20"/>
      <c r="AN27" s="20"/>
      <c r="AO27" s="20"/>
      <c r="AP27" s="20"/>
      <c r="AQ27" s="20"/>
      <c r="AR27" s="20"/>
      <c r="AS27" s="20"/>
      <c r="AT27" s="20"/>
      <c r="AU27" s="20"/>
      <c r="AV27" s="20"/>
      <c r="AW27" s="20"/>
    </row>
    <row r="28" spans="1:49" x14ac:dyDescent="0.25">
      <c r="B28">
        <v>9000</v>
      </c>
      <c r="C28">
        <v>10000</v>
      </c>
      <c r="D28">
        <v>11000</v>
      </c>
      <c r="L28" t="s">
        <v>168</v>
      </c>
      <c r="M28" t="s">
        <v>169</v>
      </c>
      <c r="N28" t="s">
        <v>170</v>
      </c>
      <c r="O28" t="s">
        <v>172</v>
      </c>
      <c r="P28" t="s">
        <v>171</v>
      </c>
      <c r="Q28" t="s">
        <v>173</v>
      </c>
      <c r="R28" t="s">
        <v>174</v>
      </c>
      <c r="S28" t="s">
        <v>175</v>
      </c>
      <c r="T28" t="s">
        <v>176</v>
      </c>
      <c r="U28" t="s">
        <v>177</v>
      </c>
      <c r="V28" t="s">
        <v>178</v>
      </c>
      <c r="W28" t="s">
        <v>179</v>
      </c>
      <c r="X28" t="s">
        <v>180</v>
      </c>
      <c r="Y28" t="s">
        <v>181</v>
      </c>
      <c r="Z28" t="s">
        <v>182</v>
      </c>
      <c r="AI28" t="s">
        <v>168</v>
      </c>
      <c r="AJ28" t="s">
        <v>169</v>
      </c>
      <c r="AK28" t="s">
        <v>170</v>
      </c>
      <c r="AL28" t="s">
        <v>172</v>
      </c>
      <c r="AM28" t="s">
        <v>171</v>
      </c>
      <c r="AN28" t="s">
        <v>173</v>
      </c>
      <c r="AO28" t="s">
        <v>174</v>
      </c>
      <c r="AP28" t="s">
        <v>175</v>
      </c>
      <c r="AQ28" t="s">
        <v>176</v>
      </c>
      <c r="AR28" t="s">
        <v>177</v>
      </c>
      <c r="AS28" t="s">
        <v>178</v>
      </c>
      <c r="AT28" t="s">
        <v>179</v>
      </c>
      <c r="AU28" t="s">
        <v>180</v>
      </c>
      <c r="AV28" t="s">
        <v>181</v>
      </c>
      <c r="AW28" t="s">
        <v>182</v>
      </c>
    </row>
    <row r="29" spans="1:49" x14ac:dyDescent="0.25">
      <c r="A29">
        <v>2024</v>
      </c>
      <c r="B29">
        <f>SC!P6*GDP!$B$2/GDP!$T$2</f>
        <v>2.1181399133700083</v>
      </c>
      <c r="C29">
        <f>SC!P7*GDP!$B$2/GDP!$T$2</f>
        <v>2.3594469921083641</v>
      </c>
      <c r="D29">
        <f>SC!P8*GDP!$B$2/GDP!$T$2</f>
        <v>2.6007540708467189</v>
      </c>
      <c r="L29">
        <f>SC!Q6*GDP!$B$2/GDP!$T$2</f>
        <v>608.63007637340741</v>
      </c>
      <c r="M29">
        <f>SC!S6*GDP!$B$2/GDP!$T$2</f>
        <v>445.0775007840777</v>
      </c>
      <c r="N29">
        <f>SC!U6*GDP!$B$2/GDP!$T$2</f>
        <v>385.42102854042878</v>
      </c>
      <c r="O29">
        <f>SC!W6*GDP!$B$2/GDP!$T$2</f>
        <v>345.87347952497601</v>
      </c>
      <c r="P29">
        <f>SC!Y6*GDP!$B$2/GDP!$T$2</f>
        <v>345.87347952497601</v>
      </c>
      <c r="Q29">
        <f>SC!Q7*GDP!$B$2/GDP!$T$2</f>
        <v>636.78256889288218</v>
      </c>
      <c r="R29">
        <f>SC!S7*GDP!$B$2/GDP!$T$2</f>
        <v>466.52701889415374</v>
      </c>
      <c r="S29">
        <f>SC!U7*GDP!$B$2/GDP!$T$2</f>
        <v>403.5190594458054</v>
      </c>
      <c r="T29">
        <f>SC!W7*GDP!$B$2/GDP!$T$2</f>
        <v>361.96061810753309</v>
      </c>
      <c r="U29">
        <f>SC!Y7*GDP!$B$2/GDP!$T$2</f>
        <v>361.96061810753309</v>
      </c>
      <c r="V29">
        <f>SC!Q8*GDP!$B$2/GDP!$T$2</f>
        <v>664.26476397141721</v>
      </c>
      <c r="W29">
        <f>SC!S8*GDP!$B$2/GDP!$T$2</f>
        <v>486.63594212235006</v>
      </c>
      <c r="X29">
        <f>SC!U8*GDP!$B$2/GDP!$T$2</f>
        <v>420.94679291024215</v>
      </c>
      <c r="Y29">
        <f>SC!W8*GDP!$B$2/GDP!$T$2</f>
        <v>377.37745924915026</v>
      </c>
      <c r="Z29">
        <f>SC!Y8*GDP!$B$2/GDP!$T$2</f>
        <v>377.37745924915026</v>
      </c>
      <c r="AI29">
        <f>SC!R6*GDP!$B$2/GDP!$T$2</f>
        <v>14.54545446839531</v>
      </c>
      <c r="AJ29">
        <f>SC!T6*GDP!$B$2/GDP!$T$2</f>
        <v>7.3062421062446496</v>
      </c>
      <c r="AK29">
        <f>SC!V6*GDP!$B$2/GDP!$T$2</f>
        <v>5.5634687598009718</v>
      </c>
      <c r="AL29">
        <f>SC!X6*GDP!$B$2/GDP!$T$2</f>
        <v>4.6920820865791324</v>
      </c>
      <c r="AM29">
        <f>SC!Z6*GDP!$B$2/GDP!$T$2</f>
        <v>4.3569333661091942</v>
      </c>
      <c r="AN29">
        <f>SC!R7*GDP!$B$2/GDP!$T$2</f>
        <v>14.813573444771263</v>
      </c>
      <c r="AO29">
        <f>SC!T7*GDP!$B$2/GDP!$T$2</f>
        <v>7.5073313385266118</v>
      </c>
      <c r="AP29">
        <f>SC!V7*GDP!$B$2/GDP!$T$2</f>
        <v>5.764557992082934</v>
      </c>
      <c r="AQ29">
        <f>SC!X7*GDP!$B$2/GDP!$T$2</f>
        <v>4.8931713188610946</v>
      </c>
      <c r="AR29">
        <f>SC!Z7*GDP!$B$2/GDP!$T$2</f>
        <v>4.4909928542971702</v>
      </c>
      <c r="AS29">
        <f>SC!R8*GDP!$B$2/GDP!$T$2</f>
        <v>15.1487221652412</v>
      </c>
      <c r="AT29">
        <f>SC!T8*GDP!$B$2/GDP!$T$2</f>
        <v>7.7084205708085749</v>
      </c>
      <c r="AU29">
        <f>SC!V8*GDP!$B$2/GDP!$T$2</f>
        <v>5.965647224364897</v>
      </c>
      <c r="AV29">
        <f>SC!X8*GDP!$B$2/GDP!$T$2</f>
        <v>5.0272308070490705</v>
      </c>
      <c r="AW29">
        <f>SC!Z8*GDP!$B$2/GDP!$T$2</f>
        <v>4.6250523424851453</v>
      </c>
    </row>
    <row r="30" spans="1:49" x14ac:dyDescent="0.25">
      <c r="A30">
        <v>2023</v>
      </c>
      <c r="B30">
        <f>SC!P10*GDP!$B$2/GDP!$Q$2</f>
        <v>2.1212294246596417</v>
      </c>
      <c r="C30">
        <f>SC!P11*GDP!$B$2/GDP!$Q$2</f>
        <v>2.3645245558033996</v>
      </c>
      <c r="D30">
        <f>SC!P12*GDP!$B$2/GDP!$Q$2</f>
        <v>2.6002167140989152</v>
      </c>
      <c r="L30">
        <f>SC!Q10*GDP!$B$2/GDP!$Q$2</f>
        <v>608.99812514421967</v>
      </c>
      <c r="M30">
        <f>SC!S10*GDP!$B$2/GDP!$Q$2</f>
        <v>446.29450619183143</v>
      </c>
      <c r="N30">
        <f>SC!U10*GDP!$B$2/GDP!$Q$2</f>
        <v>385.47072340589182</v>
      </c>
      <c r="O30">
        <f>SC!W10*GDP!$B$2/GDP!$Q$2</f>
        <v>345.93526459503113</v>
      </c>
      <c r="P30">
        <f>SC!Y10*GDP!$B$2/GDP!$Q$2</f>
        <v>345.93526459503113</v>
      </c>
      <c r="Q30">
        <f>SC!Q11*GDP!$B$2/GDP!$Q$2</f>
        <v>637.88942196754101</v>
      </c>
      <c r="R30">
        <f>SC!S11*GDP!$B$2/GDP!$Q$2</f>
        <v>466.82253288208602</v>
      </c>
      <c r="S30">
        <f>SC!U11*GDP!$B$2/GDP!$Q$2</f>
        <v>403.71785824167375</v>
      </c>
      <c r="T30">
        <f>SC!W11*GDP!$B$2/GDP!$Q$2</f>
        <v>362.66180486116451</v>
      </c>
      <c r="U30">
        <f>SC!Y11*GDP!$B$2/GDP!$Q$2</f>
        <v>362.66180486116451</v>
      </c>
      <c r="V30">
        <f>SC!Q12*GDP!$B$2/GDP!$Q$2</f>
        <v>665.2601242212138</v>
      </c>
      <c r="W30">
        <f>SC!S12*GDP!$B$2/GDP!$Q$2</f>
        <v>486.59026228751634</v>
      </c>
      <c r="X30">
        <f>SC!U12*GDP!$B$2/GDP!$Q$2</f>
        <v>421.2046957926313</v>
      </c>
      <c r="Y30">
        <f>SC!W12*GDP!$B$2/GDP!$Q$2</f>
        <v>377.86775055764946</v>
      </c>
      <c r="Z30">
        <f>SC!Y12*GDP!$B$2/GDP!$Q$2</f>
        <v>377.86775055764946</v>
      </c>
      <c r="AI30">
        <f>SC!R10*GDP!$B$2/GDP!$Q$2</f>
        <v>14.59770786862549</v>
      </c>
      <c r="AJ30">
        <f>SC!T10*GDP!$B$2/GDP!$Q$2</f>
        <v>7.2988539343127448</v>
      </c>
      <c r="AK30">
        <f>SC!V10*GDP!$B$2/GDP!$Q$2</f>
        <v>5.5501701792169831</v>
      </c>
      <c r="AL30">
        <f>SC!X10*GDP!$B$2/GDP!$Q$2</f>
        <v>4.7138431659103146</v>
      </c>
      <c r="AM30">
        <f>SC!Z10*GDP!$B$2/GDP!$Q$2</f>
        <v>4.3336945234981927</v>
      </c>
      <c r="AN30">
        <f>SC!R11*GDP!$B$2/GDP!$Q$2</f>
        <v>14.901826782555188</v>
      </c>
      <c r="AO30">
        <f>SC!T11*GDP!$B$2/GDP!$Q$2</f>
        <v>7.526943119760019</v>
      </c>
      <c r="AP30">
        <f>SC!V11*GDP!$B$2/GDP!$Q$2</f>
        <v>5.7782593646642564</v>
      </c>
      <c r="AQ30">
        <f>SC!X11*GDP!$B$2/GDP!$Q$2</f>
        <v>4.8659026228751641</v>
      </c>
      <c r="AR30">
        <f>SC!Z11*GDP!$B$2/GDP!$Q$2</f>
        <v>4.4857539804630413</v>
      </c>
      <c r="AS30">
        <f>SC!R12*GDP!$B$2/GDP!$Q$2</f>
        <v>15.129915968002459</v>
      </c>
      <c r="AT30">
        <f>SC!T12*GDP!$B$2/GDP!$Q$2</f>
        <v>7.7550323052072914</v>
      </c>
      <c r="AU30">
        <f>SC!V12*GDP!$B$2/GDP!$Q$2</f>
        <v>5.930318821629105</v>
      </c>
      <c r="AV30">
        <f>SC!X12*GDP!$B$2/GDP!$Q$2</f>
        <v>5.0179620798400117</v>
      </c>
      <c r="AW30">
        <f>SC!Z12*GDP!$B$2/GDP!$Q$2</f>
        <v>4.6378134374278899</v>
      </c>
    </row>
    <row r="31" spans="1:49" x14ac:dyDescent="0.25">
      <c r="A31">
        <v>2021</v>
      </c>
      <c r="B31">
        <v>2.1212294246596417</v>
      </c>
      <c r="C31">
        <v>2.3645245558033996</v>
      </c>
      <c r="D31">
        <v>2.6002167140989152</v>
      </c>
      <c r="L31">
        <v>608.99812514421967</v>
      </c>
      <c r="M31">
        <v>446.29450619183143</v>
      </c>
      <c r="N31">
        <v>385.47072340589182</v>
      </c>
      <c r="O31">
        <v>345.93526459503113</v>
      </c>
      <c r="P31">
        <v>345.93526459503113</v>
      </c>
      <c r="Q31">
        <v>637.88942196754101</v>
      </c>
      <c r="R31">
        <v>466.82253288208602</v>
      </c>
      <c r="S31">
        <v>403.71785824167375</v>
      </c>
      <c r="T31">
        <v>362.66180486116451</v>
      </c>
      <c r="U31">
        <v>362.66180486116451</v>
      </c>
      <c r="V31">
        <v>665.2601242212138</v>
      </c>
      <c r="W31">
        <v>486.59026228751634</v>
      </c>
      <c r="X31">
        <v>421.2046957926313</v>
      </c>
      <c r="Y31">
        <v>377.86775055764946</v>
      </c>
      <c r="Z31">
        <v>377.86775055764946</v>
      </c>
      <c r="AI31">
        <v>14.59770786862549</v>
      </c>
      <c r="AJ31">
        <v>7.2988539343127448</v>
      </c>
      <c r="AK31">
        <v>5.5501701792169831</v>
      </c>
      <c r="AL31">
        <v>4.7138431659103146</v>
      </c>
      <c r="AM31">
        <v>4.3336945234981927</v>
      </c>
      <c r="AN31">
        <v>14.901826782555188</v>
      </c>
      <c r="AO31">
        <v>7.526943119760019</v>
      </c>
      <c r="AP31">
        <v>5.7782593646642564</v>
      </c>
      <c r="AQ31">
        <v>4.8659026228751641</v>
      </c>
      <c r="AR31">
        <v>4.4857539804630413</v>
      </c>
      <c r="AS31">
        <v>15.129915968002459</v>
      </c>
      <c r="AT31">
        <v>7.7550323052072914</v>
      </c>
      <c r="AU31">
        <v>5.930318821629105</v>
      </c>
      <c r="AV31">
        <v>5.0179620798400117</v>
      </c>
      <c r="AW31">
        <v>4.6378134374278899</v>
      </c>
    </row>
    <row r="32" spans="1:49" x14ac:dyDescent="0.25">
      <c r="A32">
        <v>2020</v>
      </c>
      <c r="B32">
        <v>2.092814608971814</v>
      </c>
      <c r="C32">
        <v>2.3262439307417475</v>
      </c>
      <c r="D32">
        <v>2.5516239655540964</v>
      </c>
      <c r="L32">
        <v>599.6718783400006</v>
      </c>
      <c r="M32">
        <v>439.49106788408102</v>
      </c>
      <c r="N32">
        <v>379.92634439796007</v>
      </c>
      <c r="O32">
        <v>341.28976700155738</v>
      </c>
      <c r="P32">
        <v>341.28976700155738</v>
      </c>
      <c r="Q32">
        <v>627.03945399578583</v>
      </c>
      <c r="R32">
        <v>459.61428527804071</v>
      </c>
      <c r="S32">
        <v>397.63477570464471</v>
      </c>
      <c r="T32">
        <v>356.58341222096681</v>
      </c>
      <c r="U32">
        <v>356.58341222096681</v>
      </c>
      <c r="V32">
        <v>653.60210095581272</v>
      </c>
      <c r="W32">
        <v>478.1276452804837</v>
      </c>
      <c r="X32">
        <v>413.73334961981254</v>
      </c>
      <c r="Y32">
        <v>371.07212874461777</v>
      </c>
      <c r="Z32">
        <v>371.07212874461777</v>
      </c>
      <c r="AI32">
        <v>14.327730784499344</v>
      </c>
      <c r="AJ32">
        <v>7.1638653922496722</v>
      </c>
      <c r="AK32">
        <v>5.4735151311570513</v>
      </c>
      <c r="AL32">
        <v>4.6685864353986624</v>
      </c>
      <c r="AM32">
        <v>4.2661220875194674</v>
      </c>
      <c r="AN32">
        <v>14.649702262802698</v>
      </c>
      <c r="AO32">
        <v>7.4053440009771885</v>
      </c>
      <c r="AP32">
        <v>5.63450087030873</v>
      </c>
      <c r="AQ32">
        <v>4.7490793049745017</v>
      </c>
      <c r="AR32">
        <v>4.4271078266711452</v>
      </c>
      <c r="AS32">
        <v>14.891180871530217</v>
      </c>
      <c r="AT32">
        <v>7.5663297401288672</v>
      </c>
      <c r="AU32">
        <v>5.8759794790362472</v>
      </c>
      <c r="AV32">
        <v>4.9100650441261795</v>
      </c>
      <c r="AW32">
        <v>4.5880935658228239</v>
      </c>
    </row>
    <row r="33" spans="1:49" x14ac:dyDescent="0.25">
      <c r="A33">
        <v>2019</v>
      </c>
      <c r="B33">
        <v>2.092814608971814</v>
      </c>
      <c r="C33">
        <v>2.3262439307417475</v>
      </c>
      <c r="D33">
        <v>2.5516239655540964</v>
      </c>
      <c r="L33">
        <v>599.6718783400006</v>
      </c>
      <c r="M33">
        <v>439.49106788408102</v>
      </c>
      <c r="N33">
        <v>379.92634439796007</v>
      </c>
      <c r="O33">
        <v>341.28976700155738</v>
      </c>
      <c r="P33">
        <v>341.28976700155738</v>
      </c>
      <c r="Q33">
        <v>627.03945399578583</v>
      </c>
      <c r="R33">
        <v>459.61428527804071</v>
      </c>
      <c r="S33">
        <v>397.63477570464471</v>
      </c>
      <c r="T33">
        <v>356.58341222096681</v>
      </c>
      <c r="U33">
        <v>356.58341222096681</v>
      </c>
      <c r="V33">
        <v>653.60210095581272</v>
      </c>
      <c r="W33">
        <v>478.1276452804837</v>
      </c>
      <c r="X33">
        <v>413.73334961981254</v>
      </c>
      <c r="Y33">
        <v>371.07212874461777</v>
      </c>
      <c r="Z33">
        <v>371.07212874461777</v>
      </c>
      <c r="AI33">
        <v>14.327730784499344</v>
      </c>
      <c r="AJ33">
        <v>7.1638653922496722</v>
      </c>
      <c r="AK33">
        <v>5.4735151311570513</v>
      </c>
      <c r="AL33">
        <v>4.6685864353986624</v>
      </c>
      <c r="AM33">
        <v>4.2661220875194674</v>
      </c>
      <c r="AN33">
        <v>14.649702262802698</v>
      </c>
      <c r="AO33">
        <v>7.4053440009771885</v>
      </c>
      <c r="AP33">
        <v>5.63450087030873</v>
      </c>
      <c r="AQ33">
        <v>4.7490793049745017</v>
      </c>
      <c r="AR33">
        <v>4.4271078266711452</v>
      </c>
      <c r="AS33">
        <v>14.891180871530217</v>
      </c>
      <c r="AT33">
        <v>7.5663297401288672</v>
      </c>
      <c r="AU33">
        <v>5.8759794790362472</v>
      </c>
      <c r="AV33">
        <v>4.9100650441261795</v>
      </c>
      <c r="AW33">
        <v>4.5880935658228239</v>
      </c>
    </row>
    <row r="34" spans="1:49" x14ac:dyDescent="0.25">
      <c r="A34">
        <v>2018</v>
      </c>
      <c r="B34">
        <f>SC!P22*GDP!$B$2/GDP!$N$2</f>
        <v>2.092814608971814</v>
      </c>
      <c r="C34">
        <f>SC!P23*GDP!$B$2/GDP!$N$2</f>
        <v>2.3262439307417475</v>
      </c>
      <c r="D34">
        <f>SC!P24*GDP!$B$2/GDP!$N$2</f>
        <v>2.5516239655540964</v>
      </c>
      <c r="L34">
        <f>SC!Q22*GDP!$B$2/GDP!$N$2</f>
        <v>599.6718783400006</v>
      </c>
      <c r="M34">
        <f>SC!S22*GDP!$B$2/GDP!$N$2</f>
        <v>439.49106788408102</v>
      </c>
      <c r="N34">
        <f>SC!U22*GDP!$B$2/GDP!$N$2</f>
        <v>379.92634439796007</v>
      </c>
      <c r="O34">
        <f>SC!W22*GDP!$B$2/GDP!$N$2</f>
        <v>341.28976700155738</v>
      </c>
      <c r="P34">
        <f>SC!Y22*GDP!$B$2/GDP!$N$2</f>
        <v>341.28976700155738</v>
      </c>
      <c r="Q34">
        <f>SC!Q23*GDP!$B$2/GDP!$N$2</f>
        <v>627.03945399578583</v>
      </c>
      <c r="R34">
        <f>SC!S23*GDP!$B$2/GDP!$N$2</f>
        <v>459.61428527804071</v>
      </c>
      <c r="S34">
        <f>SC!U23*GDP!$B$2/GDP!$N$2</f>
        <v>397.63477570464471</v>
      </c>
      <c r="T34">
        <f>SC!W23*GDP!$B$2/GDP!$N$2</f>
        <v>356.58341222096681</v>
      </c>
      <c r="U34">
        <f>SC!Y23*GDP!$B$2/GDP!$N$2</f>
        <v>356.58341222096681</v>
      </c>
      <c r="V34">
        <f>SC!Q24*GDP!$B$2/GDP!$N$2</f>
        <v>653.60210095581272</v>
      </c>
      <c r="W34">
        <f>SC!S24*GDP!$B$2/GDP!$N$2</f>
        <v>478.1276452804837</v>
      </c>
      <c r="X34">
        <f>SC!U24*GDP!$B$2/GDP!$N$2</f>
        <v>413.73334961981254</v>
      </c>
      <c r="Y34">
        <f>SC!W24*GDP!$B$2/GDP!$N$2</f>
        <v>371.07212874461777</v>
      </c>
      <c r="Z34">
        <f>SC!Y24*GDP!$B$2/GDP!$N$2</f>
        <v>371.07212874461777</v>
      </c>
      <c r="AI34">
        <f>SC!R22*GDP!$B$2/GDP!$N$2</f>
        <v>14.327730784499344</v>
      </c>
      <c r="AJ34">
        <f>SC!T22*GDP!$B$2/GDP!$N$2</f>
        <v>7.1638653922496722</v>
      </c>
      <c r="AK34">
        <f>SC!V22*GDP!$B$2/GDP!$N$2</f>
        <v>5.4735151311570513</v>
      </c>
      <c r="AL34">
        <f>SC!X22*GDP!$B$2/GDP!$N$2</f>
        <v>4.6685864353986624</v>
      </c>
      <c r="AM34">
        <f>SC!Z22*GDP!$B$2/GDP!$N$2</f>
        <v>4.2661220875194674</v>
      </c>
      <c r="AN34">
        <f>SC!R23*GDP!$B$2/GDP!$N$2</f>
        <v>14.649702262802698</v>
      </c>
      <c r="AO34">
        <f>SC!T23*GDP!$B$2/GDP!$N$2</f>
        <v>7.4053440009771885</v>
      </c>
      <c r="AP34">
        <f>SC!V23*GDP!$B$2/GDP!$N$2</f>
        <v>5.63450087030873</v>
      </c>
      <c r="AQ34">
        <f>SC!X23*GDP!$B$2/GDP!$N$2</f>
        <v>4.7490793049745017</v>
      </c>
      <c r="AR34">
        <f>SC!Z23*GDP!$B$2/GDP!$N$2</f>
        <v>4.4271078266711452</v>
      </c>
      <c r="AS34">
        <f>SC!R24*GDP!$B$2/GDP!$N$2</f>
        <v>14.891180871530217</v>
      </c>
      <c r="AT34">
        <f>SC!T24*GDP!$B$2/GDP!$N$2</f>
        <v>7.5663297401288672</v>
      </c>
      <c r="AU34">
        <f>SC!V24*GDP!$B$2/GDP!$N$2</f>
        <v>5.8759794790362472</v>
      </c>
      <c r="AV34">
        <f>SC!X24*GDP!$B$2/GDP!$N$2</f>
        <v>4.9100650441261795</v>
      </c>
      <c r="AW34">
        <f>SC!Z24*GDP!$B$2/GDP!$N$2</f>
        <v>4.5880935658228239</v>
      </c>
    </row>
    <row r="35" spans="1:49" x14ac:dyDescent="0.25">
      <c r="A35">
        <v>2016</v>
      </c>
      <c r="B35">
        <v>2.1696665974355329</v>
      </c>
      <c r="C35">
        <v>2.411701118264995</v>
      </c>
      <c r="D35">
        <v>2.6537356390944566</v>
      </c>
      <c r="L35">
        <v>605.95071107661704</v>
      </c>
      <c r="M35">
        <v>443.44181851969262</v>
      </c>
      <c r="N35">
        <v>383.79759731528958</v>
      </c>
      <c r="O35">
        <v>364.78059925011752</v>
      </c>
      <c r="P35">
        <v>364.78059925011752</v>
      </c>
      <c r="Q35">
        <v>634.47620817437496</v>
      </c>
      <c r="R35">
        <v>465.0520435937517</v>
      </c>
      <c r="S35">
        <v>401.95018637749916</v>
      </c>
      <c r="T35">
        <v>382.0687793093648</v>
      </c>
      <c r="U35">
        <v>382.0687793093648</v>
      </c>
      <c r="V35">
        <v>662.13729626917063</v>
      </c>
      <c r="W35">
        <v>484.93345066188613</v>
      </c>
      <c r="X35">
        <v>419.23836643674645</v>
      </c>
      <c r="Y35">
        <v>398.49255036564966</v>
      </c>
      <c r="Z35">
        <v>398.49255036564966</v>
      </c>
      <c r="AI35">
        <v>14.954275751248895</v>
      </c>
      <c r="AJ35">
        <v>7.4339174254763281</v>
      </c>
      <c r="AK35">
        <v>5.6186585192553649</v>
      </c>
      <c r="AL35">
        <v>4.9271313168854736</v>
      </c>
      <c r="AM35">
        <v>4.5813677157005284</v>
      </c>
      <c r="AN35">
        <v>15.300039352433837</v>
      </c>
      <c r="AO35">
        <v>7.6932401263650378</v>
      </c>
      <c r="AP35">
        <v>5.8779812201440729</v>
      </c>
      <c r="AQ35">
        <v>5.1000131174779471</v>
      </c>
      <c r="AR35">
        <v>4.754249516293001</v>
      </c>
      <c r="AS35">
        <v>15.559362053322548</v>
      </c>
      <c r="AT35">
        <v>7.8661219269575104</v>
      </c>
      <c r="AU35">
        <v>6.0508630207365464</v>
      </c>
      <c r="AV35">
        <v>5.2728949180704188</v>
      </c>
      <c r="AW35">
        <v>4.9271313168854736</v>
      </c>
    </row>
    <row r="36" spans="1:49" x14ac:dyDescent="0.25">
      <c r="A36">
        <v>2015</v>
      </c>
      <c r="B36">
        <v>2.1696665974355329</v>
      </c>
      <c r="C36">
        <v>2.411701118264995</v>
      </c>
      <c r="D36">
        <v>2.6537356390944566</v>
      </c>
      <c r="L36">
        <v>605.95071107661704</v>
      </c>
      <c r="M36">
        <v>443.44181851969262</v>
      </c>
      <c r="N36">
        <v>383.79759731528958</v>
      </c>
      <c r="O36">
        <v>364.78059925011752</v>
      </c>
      <c r="P36">
        <v>364.78059925011752</v>
      </c>
      <c r="Q36">
        <v>634.47620817437496</v>
      </c>
      <c r="R36">
        <v>465.0520435937517</v>
      </c>
      <c r="S36">
        <v>401.95018637749916</v>
      </c>
      <c r="T36">
        <v>382.0687793093648</v>
      </c>
      <c r="U36">
        <v>382.0687793093648</v>
      </c>
      <c r="V36">
        <v>662.13729626917063</v>
      </c>
      <c r="W36">
        <v>484.93345066188613</v>
      </c>
      <c r="X36">
        <v>419.23836643674645</v>
      </c>
      <c r="Y36">
        <v>398.49255036564966</v>
      </c>
      <c r="Z36">
        <v>398.49255036564966</v>
      </c>
      <c r="AI36">
        <v>14.954275751248895</v>
      </c>
      <c r="AJ36">
        <v>7.4339174254763281</v>
      </c>
      <c r="AK36">
        <v>5.6186585192553649</v>
      </c>
      <c r="AL36">
        <v>4.9271313168854736</v>
      </c>
      <c r="AM36">
        <v>4.5813677157005284</v>
      </c>
      <c r="AN36">
        <v>15.300039352433837</v>
      </c>
      <c r="AO36">
        <v>7.6932401263650378</v>
      </c>
      <c r="AP36">
        <v>5.8779812201440729</v>
      </c>
      <c r="AQ36">
        <v>5.1000131174779471</v>
      </c>
      <c r="AR36">
        <v>4.754249516293001</v>
      </c>
      <c r="AS36">
        <v>15.559362053322548</v>
      </c>
      <c r="AT36">
        <v>7.8661219269575104</v>
      </c>
      <c r="AU36">
        <v>6.0508630207365464</v>
      </c>
      <c r="AV36">
        <v>5.2728949180704188</v>
      </c>
      <c r="AW36">
        <v>4.9271313168854736</v>
      </c>
    </row>
    <row r="37" spans="1:49" x14ac:dyDescent="0.25">
      <c r="A37">
        <v>2013</v>
      </c>
      <c r="B37">
        <f>SC!P34*GDP!$B$2/GDP!$I$2</f>
        <v>2.1696665974355329</v>
      </c>
      <c r="C37">
        <f>SC!P35*GDP!$B$2/GDP!$I$2</f>
        <v>2.411701118264995</v>
      </c>
      <c r="D37">
        <f>SC!P36*GDP!$B$2/GDP!$I$2</f>
        <v>2.6537356390944566</v>
      </c>
      <c r="L37">
        <f>SC!S34*GDP!$B$2/GDP!$I$2</f>
        <v>605.95071107661704</v>
      </c>
      <c r="M37">
        <f>SC!U34*GDP!$B$2/GDP!$I$2</f>
        <v>443.44181851969262</v>
      </c>
      <c r="N37">
        <f>SC!W34*GDP!$B$2/GDP!$I$2</f>
        <v>383.79759731528958</v>
      </c>
      <c r="O37">
        <f>SC!Y34*GDP!$B$2/GDP!$I$2</f>
        <v>364.78059925011752</v>
      </c>
      <c r="P37">
        <f>SC!AA34*GDP!$B$2/GDP!$I$2</f>
        <v>364.78059925011752</v>
      </c>
      <c r="Q37">
        <f>SC!S35*GDP!$B$2/GDP!$I$2</f>
        <v>634.47620817437496</v>
      </c>
      <c r="R37">
        <f>SC!U35*GDP!$B$2/GDP!$I$2</f>
        <v>465.0520435937517</v>
      </c>
      <c r="S37">
        <f>SC!W35*GDP!$B$2/GDP!$I$2</f>
        <v>401.95018637749916</v>
      </c>
      <c r="T37">
        <f>SC!Y35*GDP!$B$2/GDP!$I$2</f>
        <v>382.0687793093648</v>
      </c>
      <c r="U37">
        <f>SC!AA35*GDP!$B$2/GDP!$I$2</f>
        <v>382.0687793093648</v>
      </c>
      <c r="V37">
        <f>SC!S36*GDP!$B$2/GDP!$I$2</f>
        <v>662.13729626917063</v>
      </c>
      <c r="W37">
        <f>SC!U36*GDP!$B$2/GDP!$I$2</f>
        <v>484.93345066188613</v>
      </c>
      <c r="X37">
        <f>SC!W36*GDP!$B$2/GDP!$I$2</f>
        <v>419.23836643674645</v>
      </c>
      <c r="Y37">
        <f>SC!Y36*GDP!$B$2/GDP!$I$2</f>
        <v>398.49255036564966</v>
      </c>
      <c r="Z37">
        <f>SC!AA36*GDP!$B$2/GDP!$I$2</f>
        <v>398.49255036564966</v>
      </c>
      <c r="AI37">
        <f>SC!T34*GDP!$B$2/GDP!$I$2</f>
        <v>14.954275751248895</v>
      </c>
      <c r="AJ37">
        <f>SC!V34*GDP!$B$2/GDP!$I$2</f>
        <v>7.4339174254763281</v>
      </c>
      <c r="AK37">
        <f>SC!X34*GDP!$B$2/GDP!$I$2</f>
        <v>5.6186585192553649</v>
      </c>
      <c r="AL37">
        <f>SC!Z34*GDP!$B$2/GDP!$I$2</f>
        <v>4.9271313168854736</v>
      </c>
      <c r="AM37">
        <f>SC!AB34*GDP!$B$2/GDP!$I$2</f>
        <v>4.5813677157005284</v>
      </c>
      <c r="AN37">
        <f>SC!T35*GDP!$B$2/GDP!$I$2</f>
        <v>15.300039352433837</v>
      </c>
      <c r="AO37">
        <f>SC!V35*GDP!$B$2/GDP!$I$2</f>
        <v>7.6932401263650378</v>
      </c>
      <c r="AP37">
        <f>SC!X35*GDP!$B$2/GDP!$I$2</f>
        <v>5.8779812201440729</v>
      </c>
      <c r="AQ37">
        <f>SC!Z35*GDP!$B$2/GDP!$I$2</f>
        <v>5.1000131174779471</v>
      </c>
      <c r="AR37">
        <f>SC!AB35*GDP!$B$2/GDP!$I$2</f>
        <v>4.754249516293001</v>
      </c>
      <c r="AS37">
        <f>SC!T36*GDP!$B$2/GDP!$I$2</f>
        <v>15.559362053322548</v>
      </c>
      <c r="AT37">
        <f>SC!V36*GDP!$B$2/GDP!$I$2</f>
        <v>7.8661219269575104</v>
      </c>
      <c r="AU37">
        <f>SC!X36*GDP!$B$2/GDP!$I$2</f>
        <v>6.0508630207365464</v>
      </c>
      <c r="AV37">
        <f>SC!Z36*GDP!$B$2/GDP!$I$2</f>
        <v>5.2728949180704188</v>
      </c>
      <c r="AW37">
        <f>SC!AB36*GDP!$B$2/GDP!$I$2</f>
        <v>4.9271313168854736</v>
      </c>
    </row>
    <row r="38" spans="1:49" x14ac:dyDescent="0.25">
      <c r="A38">
        <v>2010</v>
      </c>
      <c r="B38">
        <f>SC!P38*GDP!$B$2/GDP!$E$2</f>
        <v>1.950619115450092</v>
      </c>
      <c r="C38">
        <f>SC!P39*GDP!$B$2/GDP!$E$2</f>
        <v>2.1612493485738105</v>
      </c>
      <c r="D38">
        <f>SC!P40*GDP!$B$2/GDP!$E$2</f>
        <v>2.3810374179203002</v>
      </c>
      <c r="L38">
        <f>SC!Q38*GDP!$B$2/GDP!$E$2</f>
        <v>587.01730187958162</v>
      </c>
      <c r="M38">
        <f>SC!S38*GDP!$B$2/GDP!$E$2</f>
        <v>429.50251884793101</v>
      </c>
      <c r="N38">
        <f>SC!U38*GDP!$B$2/GDP!$E$2</f>
        <v>371.80815064447762</v>
      </c>
      <c r="O38">
        <f>SC!W38*GDP!$B$2/GDP!$E$2</f>
        <v>352.5766945766598</v>
      </c>
      <c r="P38">
        <f>SC!Y38*GDP!$B$2/GDP!$E$2</f>
        <v>352.5766945766598</v>
      </c>
      <c r="Q38">
        <f>SC!Q39*GDP!$B$2/GDP!$E$2</f>
        <v>613.5750269256157</v>
      </c>
      <c r="R38">
        <f>SC!S39*GDP!$B$2/GDP!$E$2</f>
        <v>449.64975853802588</v>
      </c>
      <c r="S38">
        <f>SC!U39*GDP!$B$2/GDP!$E$2</f>
        <v>388.29225584546435</v>
      </c>
      <c r="T38">
        <f>SC!W39*GDP!$B$2/GDP!$E$2</f>
        <v>369.06079977764648</v>
      </c>
      <c r="U38">
        <f>SC!Y39*GDP!$B$2/GDP!$E$2</f>
        <v>369.06079977764648</v>
      </c>
      <c r="V38">
        <f>SC!Q40*GDP!$B$2/GDP!$E$2</f>
        <v>639.21696834937291</v>
      </c>
      <c r="W38">
        <f>SC!S40*GDP!$B$2/GDP!$E$2</f>
        <v>467.9654309835667</v>
      </c>
      <c r="X38">
        <f>SC!U40*GDP!$B$2/GDP!$E$2</f>
        <v>404.77636104645103</v>
      </c>
      <c r="Y38">
        <f>SC!W40*GDP!$B$2/GDP!$E$2</f>
        <v>384.62912135635611</v>
      </c>
      <c r="Z38">
        <f>SC!Y40*GDP!$B$2/GDP!$E$2</f>
        <v>384.62912135635611</v>
      </c>
      <c r="AI38">
        <f>SC!R38*GDP!$B$2/GDP!$E$2</f>
        <v>15.01885140534343</v>
      </c>
      <c r="AJ38">
        <f>SC!T38*GDP!$B$2/GDP!$E$2</f>
        <v>7.4178473404440117</v>
      </c>
      <c r="AK38">
        <f>SC!V38*GDP!$B$2/GDP!$E$2</f>
        <v>5.5862800958899346</v>
      </c>
      <c r="AL38">
        <f>SC!X38*GDP!$B$2/GDP!$E$2</f>
        <v>4.8536531980683035</v>
      </c>
      <c r="AM38">
        <f>SC!Z38*GDP!$B$2/GDP!$E$2</f>
        <v>4.4873397491574885</v>
      </c>
      <c r="AN38">
        <f>SC!R39*GDP!$B$2/GDP!$E$2</f>
        <v>15.29358649202654</v>
      </c>
      <c r="AO38">
        <f>SC!T39*GDP!$B$2/GDP!$E$2</f>
        <v>7.6010040648994197</v>
      </c>
      <c r="AP38">
        <f>SC!V39*GDP!$B$2/GDP!$E$2</f>
        <v>5.7694368203453426</v>
      </c>
      <c r="AQ38">
        <f>SC!X39*GDP!$B$2/GDP!$E$2</f>
        <v>5.0368099225237115</v>
      </c>
      <c r="AR38">
        <f>SC!Z39*GDP!$B$2/GDP!$E$2</f>
        <v>4.6704964736128955</v>
      </c>
      <c r="AS38">
        <f>SC!R40*GDP!$B$2/GDP!$E$2</f>
        <v>15.568321578709654</v>
      </c>
      <c r="AT38">
        <f>SC!T40*GDP!$B$2/GDP!$E$2</f>
        <v>7.7841607893548268</v>
      </c>
      <c r="AU38">
        <f>SC!V40*GDP!$B$2/GDP!$E$2</f>
        <v>5.9525935448007496</v>
      </c>
      <c r="AV38">
        <f>SC!X40*GDP!$B$2/GDP!$E$2</f>
        <v>5.2199666469791195</v>
      </c>
      <c r="AW38">
        <f>SC!Z40*GDP!$B$2/GDP!$E$2</f>
        <v>4.7620748358406004</v>
      </c>
    </row>
    <row r="39" spans="1:49" x14ac:dyDescent="0.25">
      <c r="A39">
        <v>2006</v>
      </c>
      <c r="B39">
        <f>SC!P42</f>
        <v>2.1</v>
      </c>
      <c r="C39">
        <f>SC!P43</f>
        <v>2.4</v>
      </c>
      <c r="D39">
        <f>SC!P44</f>
        <v>2.6</v>
      </c>
      <c r="L39">
        <f>SC!Q42</f>
        <v>279</v>
      </c>
      <c r="M39">
        <f>SC!S42</f>
        <v>148</v>
      </c>
      <c r="N39">
        <f>SC!U42</f>
        <v>124</v>
      </c>
      <c r="O39">
        <f>SC!W42</f>
        <v>111</v>
      </c>
      <c r="P39">
        <f>SC!Y42</f>
        <v>104</v>
      </c>
      <c r="Q39">
        <f>SC!Q43</f>
        <v>286</v>
      </c>
      <c r="R39">
        <f>SC!S43</f>
        <v>155</v>
      </c>
      <c r="S39">
        <f>SC!U43</f>
        <v>131</v>
      </c>
      <c r="T39">
        <f>SC!W43</f>
        <v>118</v>
      </c>
      <c r="U39">
        <f>SC!Y43</f>
        <v>112</v>
      </c>
      <c r="V39">
        <f>SC!Q44</f>
        <v>293</v>
      </c>
      <c r="W39">
        <f>SC!S44</f>
        <v>163</v>
      </c>
      <c r="X39">
        <f>SC!U44</f>
        <v>139</v>
      </c>
      <c r="Y39">
        <f>SC!W44</f>
        <v>126</v>
      </c>
      <c r="Z39">
        <f>SC!Y44</f>
        <v>120</v>
      </c>
      <c r="AI39">
        <f>SC!R42</f>
        <v>11</v>
      </c>
      <c r="AJ39">
        <f>SC!T42</f>
        <v>8</v>
      </c>
      <c r="AK39">
        <f>SC!V42</f>
        <v>6</v>
      </c>
      <c r="AL39">
        <f>SC!X42</f>
        <v>5</v>
      </c>
      <c r="AM39">
        <f>SC!Z42</f>
        <v>4</v>
      </c>
      <c r="AN39">
        <f>SC!R43</f>
        <v>13</v>
      </c>
      <c r="AO39">
        <f>SC!T43</f>
        <v>8</v>
      </c>
      <c r="AP39">
        <f>SC!V43</f>
        <v>6</v>
      </c>
      <c r="AQ39">
        <f>SC!X43</f>
        <v>5</v>
      </c>
      <c r="AR39">
        <f>SC!Z43</f>
        <v>4</v>
      </c>
      <c r="AS39">
        <f>SC!R44</f>
        <v>12</v>
      </c>
      <c r="AT39">
        <f>SC!T44</f>
        <v>8</v>
      </c>
      <c r="AU39">
        <f>SC!V44</f>
        <v>6</v>
      </c>
      <c r="AV39">
        <f>SC!X44</f>
        <v>5</v>
      </c>
      <c r="AW39">
        <f>SC!Z44</f>
        <v>4</v>
      </c>
    </row>
    <row r="40" spans="1:49" ht="13.5" customHeight="1" x14ac:dyDescent="0.25"/>
    <row r="47" spans="1:49" x14ac:dyDescent="0.25">
      <c r="B47" s="20" t="s">
        <v>189</v>
      </c>
      <c r="C47" s="20"/>
      <c r="D47" s="20"/>
      <c r="F47" s="20" t="s">
        <v>194</v>
      </c>
      <c r="G47" s="20"/>
      <c r="H47" s="20"/>
      <c r="J47" s="20" t="s">
        <v>199</v>
      </c>
      <c r="K47" s="20"/>
      <c r="L47" s="20"/>
      <c r="N47" s="20" t="s">
        <v>197</v>
      </c>
      <c r="O47" s="20"/>
      <c r="P47" s="20"/>
      <c r="R47" s="20" t="s">
        <v>201</v>
      </c>
      <c r="S47" s="20"/>
      <c r="T47" s="20"/>
      <c r="V47" s="20" t="s">
        <v>204</v>
      </c>
      <c r="W47" s="20"/>
      <c r="X47" s="20"/>
    </row>
    <row r="48" spans="1:49" x14ac:dyDescent="0.25">
      <c r="B48" t="s">
        <v>190</v>
      </c>
      <c r="C48" t="s">
        <v>191</v>
      </c>
      <c r="D48" t="s">
        <v>192</v>
      </c>
      <c r="F48" t="s">
        <v>190</v>
      </c>
      <c r="G48" t="s">
        <v>191</v>
      </c>
      <c r="H48" t="s">
        <v>192</v>
      </c>
      <c r="J48" t="s">
        <v>190</v>
      </c>
      <c r="K48" t="s">
        <v>191</v>
      </c>
      <c r="L48" t="s">
        <v>192</v>
      </c>
      <c r="N48" t="s">
        <v>190</v>
      </c>
      <c r="O48" t="s">
        <v>191</v>
      </c>
      <c r="P48" t="s">
        <v>192</v>
      </c>
      <c r="R48" t="s">
        <v>190</v>
      </c>
      <c r="S48" t="s">
        <v>191</v>
      </c>
      <c r="T48" t="s">
        <v>192</v>
      </c>
      <c r="V48" t="s">
        <v>190</v>
      </c>
      <c r="W48" t="s">
        <v>191</v>
      </c>
      <c r="X48" t="s">
        <v>192</v>
      </c>
    </row>
    <row r="49" spans="1:24" x14ac:dyDescent="0.25">
      <c r="A49">
        <v>2013</v>
      </c>
      <c r="B49">
        <f>48*$B$2/$I$2</f>
        <v>41.49163214219346</v>
      </c>
      <c r="C49">
        <f>0.3*$B$2/$I$2*100</f>
        <v>25.932270088870911</v>
      </c>
      <c r="D49">
        <f>0.07*$B$2/$I$2*1000</f>
        <v>60.508630207365471</v>
      </c>
      <c r="F49">
        <f>65*$B$2/$I$2</f>
        <v>56.18658519255365</v>
      </c>
      <c r="G49">
        <f>0.5*$B$2/$I$2*100</f>
        <v>43.220450148118189</v>
      </c>
      <c r="H49">
        <f>0.09*$B$2/$I$2*1000</f>
        <v>77.796810266612738</v>
      </c>
      <c r="J49">
        <f>26*$B$2/$I$2</f>
        <v>22.474634077021459</v>
      </c>
      <c r="K49">
        <f>0.2*$B$2/$I$2*100</f>
        <v>17.288180059247278</v>
      </c>
      <c r="L49">
        <f>0*$B$2/$I$2</f>
        <v>0</v>
      </c>
      <c r="N49">
        <f>35*$B$2/$I$2</f>
        <v>30.254315103682732</v>
      </c>
      <c r="O49">
        <f>0.2*$B$2/$I$2*100</f>
        <v>17.288180059247278</v>
      </c>
      <c r="P49">
        <f>0.03*$B$2/$I$2*1000</f>
        <v>25.932270088870911</v>
      </c>
      <c r="R49">
        <f>41*$B$2/$I$2</f>
        <v>35.440769121456917</v>
      </c>
      <c r="S49">
        <f>0.3*$B$2/$I$2*100</f>
        <v>25.932270088870911</v>
      </c>
      <c r="T49">
        <f>0.03*$B$2/$I$2*1000</f>
        <v>25.932270088870911</v>
      </c>
      <c r="V49">
        <f>31*$B$2/$I$2</f>
        <v>26.796679091833276</v>
      </c>
      <c r="W49">
        <f>0.2*$B$2/$I$2*100</f>
        <v>17.288180059247278</v>
      </c>
      <c r="X49">
        <f>0.06*$B$2/$I$2*1000</f>
        <v>51.864540177741823</v>
      </c>
    </row>
    <row r="50" spans="1:24" x14ac:dyDescent="0.25">
      <c r="A50">
        <v>2010</v>
      </c>
      <c r="B50">
        <f>45*$B$2/$E$2</f>
        <v>41.210263002466732</v>
      </c>
      <c r="C50">
        <f>0.3*$B$2/$E$2*100</f>
        <v>27.473508668311155</v>
      </c>
      <c r="D50">
        <f>0.07*$B$2/$E$2*1000</f>
        <v>64.104853559392708</v>
      </c>
      <c r="F50">
        <f>61*$B$2/$E$2</f>
        <v>55.862800958899349</v>
      </c>
      <c r="G50">
        <f>0.4*$B$2/$I$2*100</f>
        <v>34.576360118494556</v>
      </c>
      <c r="H50">
        <f>0.09*$B$2/$E$2*1000</f>
        <v>82.420526004933464</v>
      </c>
      <c r="J50">
        <f>24*$B$2/$E$2</f>
        <v>21.978806934648922</v>
      </c>
      <c r="K50">
        <f>0.2*$B$2/$E$2*100</f>
        <v>18.31567244554077</v>
      </c>
      <c r="L50">
        <v>0</v>
      </c>
      <c r="N50">
        <f>33*$B$2/$E$2</f>
        <v>30.220859535142271</v>
      </c>
      <c r="O50">
        <f>0.2*$B$2/$E$2*100</f>
        <v>18.31567244554077</v>
      </c>
      <c r="P50">
        <f>0.03*$B$2/$E$2*1000</f>
        <v>27.473508668311151</v>
      </c>
      <c r="R50">
        <f>38*$B$2/$E$2</f>
        <v>34.79977764652746</v>
      </c>
      <c r="S50">
        <f>0.3*$B$2/$E$2*100</f>
        <v>27.473508668311155</v>
      </c>
      <c r="T50">
        <f>0.03*$B$2/$E$2*1000</f>
        <v>27.473508668311151</v>
      </c>
      <c r="V50">
        <f>29*$B$2/$E$2</f>
        <v>26.557725046034118</v>
      </c>
      <c r="W50">
        <f>0.2*$B$2/$E$2*100</f>
        <v>18.31567244554077</v>
      </c>
      <c r="X50">
        <f>0.06*$B$2/$E$2*1000</f>
        <v>54.947017336622302</v>
      </c>
    </row>
    <row r="51" spans="1:24" x14ac:dyDescent="0.25">
      <c r="A51">
        <v>2006</v>
      </c>
      <c r="B51">
        <v>19.239999999999998</v>
      </c>
      <c r="C51">
        <f>0.29*100</f>
        <v>28.999999999999996</v>
      </c>
      <c r="D51">
        <f>0.06*1000</f>
        <v>60</v>
      </c>
      <c r="F51">
        <v>26.12</v>
      </c>
      <c r="G51">
        <f>0.4*100</f>
        <v>40</v>
      </c>
      <c r="H51">
        <f>0.08*1000</f>
        <v>80</v>
      </c>
      <c r="J51">
        <v>10.14</v>
      </c>
      <c r="K51">
        <f>0.16*100</f>
        <v>16</v>
      </c>
      <c r="L51">
        <v>0</v>
      </c>
      <c r="N51">
        <v>14.17</v>
      </c>
      <c r="O51">
        <f>0.21*100</f>
        <v>21</v>
      </c>
      <c r="P51">
        <f>0.027*1000</f>
        <v>27</v>
      </c>
      <c r="R51">
        <v>16.190000000000001</v>
      </c>
      <c r="S51">
        <f>0.25*100</f>
        <v>25</v>
      </c>
      <c r="T51">
        <f>0.027*1000</f>
        <v>27</v>
      </c>
    </row>
    <row r="62" spans="1:24" x14ac:dyDescent="0.25">
      <c r="B62" s="16" t="s">
        <v>237</v>
      </c>
    </row>
    <row r="68" spans="1:49" x14ac:dyDescent="0.25">
      <c r="A68" s="11"/>
      <c r="B68" s="20" t="s">
        <v>205</v>
      </c>
      <c r="C68" s="20"/>
      <c r="D68" s="20"/>
      <c r="E68" s="11"/>
      <c r="L68" s="17" t="s">
        <v>206</v>
      </c>
      <c r="M68" s="17"/>
      <c r="N68" s="17"/>
      <c r="O68" s="17"/>
      <c r="P68" s="17"/>
      <c r="Q68" s="17"/>
      <c r="R68" s="17"/>
      <c r="S68" s="17"/>
      <c r="T68" s="17"/>
      <c r="U68" s="17"/>
      <c r="V68" s="17"/>
      <c r="W68" s="17"/>
      <c r="X68" s="17"/>
      <c r="Y68" s="17"/>
      <c r="Z68" s="17"/>
      <c r="AI68" s="17" t="s">
        <v>207</v>
      </c>
      <c r="AJ68" s="17"/>
      <c r="AK68" s="17"/>
      <c r="AL68" s="17"/>
      <c r="AM68" s="17"/>
      <c r="AN68" s="17"/>
      <c r="AO68" s="17"/>
      <c r="AP68" s="17"/>
      <c r="AQ68" s="17"/>
      <c r="AR68" s="17"/>
      <c r="AS68" s="17"/>
      <c r="AT68" s="17"/>
      <c r="AU68" s="17"/>
      <c r="AV68" s="17"/>
      <c r="AW68" s="17"/>
    </row>
    <row r="69" spans="1:49" x14ac:dyDescent="0.25">
      <c r="B69">
        <v>9000</v>
      </c>
      <c r="C69">
        <v>10000</v>
      </c>
      <c r="D69">
        <v>11000</v>
      </c>
      <c r="L69" t="s">
        <v>168</v>
      </c>
      <c r="M69" t="s">
        <v>169</v>
      </c>
      <c r="N69" t="s">
        <v>170</v>
      </c>
      <c r="O69" t="s">
        <v>172</v>
      </c>
      <c r="P69" t="s">
        <v>171</v>
      </c>
      <c r="Q69" t="s">
        <v>173</v>
      </c>
      <c r="R69" t="s">
        <v>174</v>
      </c>
      <c r="S69" t="s">
        <v>175</v>
      </c>
      <c r="T69" t="s">
        <v>176</v>
      </c>
      <c r="U69" t="s">
        <v>177</v>
      </c>
      <c r="V69" t="s">
        <v>178</v>
      </c>
      <c r="W69" t="s">
        <v>179</v>
      </c>
      <c r="X69" t="s">
        <v>180</v>
      </c>
      <c r="Y69" t="s">
        <v>181</v>
      </c>
      <c r="Z69" t="s">
        <v>182</v>
      </c>
      <c r="AI69" t="s">
        <v>168</v>
      </c>
      <c r="AJ69" t="s">
        <v>169</v>
      </c>
      <c r="AK69" t="s">
        <v>170</v>
      </c>
      <c r="AL69" t="s">
        <v>172</v>
      </c>
      <c r="AM69" t="s">
        <v>171</v>
      </c>
      <c r="AN69" t="s">
        <v>173</v>
      </c>
      <c r="AO69" t="s">
        <v>174</v>
      </c>
      <c r="AP69" t="s">
        <v>175</v>
      </c>
      <c r="AQ69" t="s">
        <v>176</v>
      </c>
      <c r="AR69" t="s">
        <v>177</v>
      </c>
      <c r="AS69" t="s">
        <v>178</v>
      </c>
      <c r="AT69" t="s">
        <v>179</v>
      </c>
      <c r="AU69" t="s">
        <v>180</v>
      </c>
      <c r="AV69" t="s">
        <v>181</v>
      </c>
      <c r="AW69" t="s">
        <v>182</v>
      </c>
    </row>
    <row r="70" spans="1:49" x14ac:dyDescent="0.25">
      <c r="A70">
        <v>2024</v>
      </c>
      <c r="B70">
        <f>PCNOxC!C6*GDP!$B$2/GDP!$T$2</f>
        <v>1.0121491358192127</v>
      </c>
      <c r="C70">
        <f>PCNOxC!C7*GDP!$B$2/GDP!$T$2</f>
        <v>1.0925848287319979</v>
      </c>
      <c r="D70">
        <f>PCNOxC!C8*GDP!$B$2/GDP!$T$2</f>
        <v>1.1730205216447831</v>
      </c>
      <c r="L70">
        <f>PCNOxC!D6*GDP!$B$2/GDP!$T$2</f>
        <v>323.0833665330203</v>
      </c>
      <c r="M70">
        <f>PCNOxC!F6*GDP!$B$2/GDP!$T$2</f>
        <v>264.09719173031118</v>
      </c>
      <c r="N70">
        <f>PCNOxC!H6*GDP!$B$2/GDP!$T$2</f>
        <v>244.65856594305475</v>
      </c>
      <c r="O70">
        <f>PCNOxC!J6*GDP!$B$2/GDP!$T$2</f>
        <v>233.93380688801676</v>
      </c>
      <c r="P70">
        <f>PCNOxC!L6*GDP!$B$2/GDP!$T$2</f>
        <v>223.20904783297874</v>
      </c>
      <c r="Q70">
        <f>PCNOxC!D7*GDP!$B$2/GDP!$T$2</f>
        <v>351.23585905249507</v>
      </c>
      <c r="R70">
        <f>PCNOxC!F7*GDP!$B$2/GDP!$T$2</f>
        <v>288.89819704508659</v>
      </c>
      <c r="S70">
        <f>PCNOxC!H7*GDP!$B$2/GDP!$T$2</f>
        <v>268.11897637595041</v>
      </c>
      <c r="T70">
        <f>PCNOxC!J7*GDP!$B$2/GDP!$T$2</f>
        <v>256.05362243903267</v>
      </c>
      <c r="U70">
        <f>PCNOxC!L7*GDP!$B$2/GDP!$T$2</f>
        <v>245.32886338399464</v>
      </c>
      <c r="V70">
        <f>PCNOxC!D8*GDP!$B$2/GDP!$T$2</f>
        <v>378.71805413102999</v>
      </c>
      <c r="W70">
        <f>PCNOxC!F8*GDP!$B$2/GDP!$T$2</f>
        <v>313.02890491892214</v>
      </c>
      <c r="X70">
        <f>PCNOxC!H8*GDP!$B$2/GDP!$T$2</f>
        <v>290.90908936790618</v>
      </c>
      <c r="Y70">
        <f>PCNOxC!J8*GDP!$B$2/GDP!$T$2</f>
        <v>278.17343799004857</v>
      </c>
      <c r="Z70">
        <f>PCNOxC!L8*GDP!$B$2/GDP!$T$2</f>
        <v>266.77838149407069</v>
      </c>
      <c r="AI70">
        <f>PCNOxC!E6*GDP!$B$2/GDP!$T$2</f>
        <v>1.5953079094369051</v>
      </c>
      <c r="AJ70">
        <f>PCNOxC!G6*GDP!$B$2/GDP!$T$2</f>
        <v>0.71051528739626857</v>
      </c>
      <c r="AK70">
        <f>PCNOxC!I6*GDP!$B$2/GDP!$T$2</f>
        <v>0.60326769684588855</v>
      </c>
      <c r="AL70">
        <f>PCNOxC!K6*GDP!$B$2/GDP!$T$2</f>
        <v>0.55634687598009713</v>
      </c>
      <c r="AM70">
        <f>PCNOxC!M6*GDP!$B$2/GDP!$T$2</f>
        <v>0.51612902952370465</v>
      </c>
      <c r="AN70">
        <f>PCNOxC!E7*GDP!$B$2/GDP!$T$2</f>
        <v>1.6891495511684875</v>
      </c>
      <c r="AO70">
        <f>PCNOxC!G7*GDP!$B$2/GDP!$T$2</f>
        <v>0.75743610826205987</v>
      </c>
      <c r="AP70">
        <f>PCNOxC!I7*GDP!$B$2/GDP!$T$2</f>
        <v>0.65689149212107856</v>
      </c>
      <c r="AQ70">
        <f>PCNOxC!K7*GDP!$B$2/GDP!$T$2</f>
        <v>0.60326769684588855</v>
      </c>
      <c r="AR70">
        <f>PCNOxC!M7*GDP!$B$2/GDP!$T$2</f>
        <v>0.56304985038949584</v>
      </c>
      <c r="AS70">
        <f>PCNOxC!E8*GDP!$B$2/GDP!$T$2</f>
        <v>1.7896941673094691</v>
      </c>
      <c r="AT70">
        <f>PCNOxC!G8*GDP!$B$2/GDP!$T$2</f>
        <v>0.81105990353724999</v>
      </c>
      <c r="AU70">
        <f>PCNOxC!I8*GDP!$B$2/GDP!$T$2</f>
        <v>0.70381231298686986</v>
      </c>
      <c r="AV70">
        <f>PCNOxC!K8*GDP!$B$2/GDP!$T$2</f>
        <v>0.65018851771167974</v>
      </c>
      <c r="AW70">
        <f>PCNOxC!M8*GDP!$B$2/GDP!$T$2</f>
        <v>0.60326769684588855</v>
      </c>
    </row>
    <row r="71" spans="1:49" x14ac:dyDescent="0.25">
      <c r="A71">
        <v>2023</v>
      </c>
      <c r="B71">
        <f>PCNOxC!C10*GDP!$B$2/GDP!$Q$2</f>
        <v>1.0187983616644876</v>
      </c>
      <c r="C71">
        <f>PCNOxC!C11*GDP!$B$2/GDP!$Q$2</f>
        <v>1.1024310629951541</v>
      </c>
      <c r="D71">
        <f>PCNOxC!C12*GDP!$B$2/GDP!$Q$2</f>
        <v>1.1860637643258212</v>
      </c>
      <c r="L71">
        <f>PCNOxC!D10*GDP!$B$2/GDP!$Q$2</f>
        <v>326.92783247442509</v>
      </c>
      <c r="M71">
        <f>PCNOxC!F10*GDP!$B$2/GDP!$Q$2</f>
        <v>267.62464425813397</v>
      </c>
      <c r="N71">
        <f>PCNOxC!H10*GDP!$B$2/GDP!$Q$2</f>
        <v>247.85691485270362</v>
      </c>
      <c r="O71">
        <f>PCNOxC!J10*GDP!$B$2/GDP!$Q$2</f>
        <v>236.45245558033997</v>
      </c>
      <c r="P71">
        <f>PCNOxC!L10*GDP!$B$2/GDP!$Q$2</f>
        <v>226.56859087762481</v>
      </c>
      <c r="Q71">
        <f>PCNOxC!D11*GDP!$B$2/GDP!$Q$2</f>
        <v>355.81912929774631</v>
      </c>
      <c r="R71">
        <f>PCNOxC!F11*GDP!$B$2/GDP!$Q$2</f>
        <v>291.95415737250983</v>
      </c>
      <c r="S71">
        <f>PCNOxC!H11*GDP!$B$2/GDP!$Q$2</f>
        <v>271.42613068225518</v>
      </c>
      <c r="T71">
        <f>PCNOxC!J11*GDP!$B$2/GDP!$Q$2</f>
        <v>259.26137412506728</v>
      </c>
      <c r="U71">
        <f>PCNOxC!L11*GDP!$B$2/GDP!$Q$2</f>
        <v>248.6172121375279</v>
      </c>
      <c r="V71">
        <f>PCNOxC!D12*GDP!$B$2/GDP!$Q$2</f>
        <v>383.95012883624338</v>
      </c>
      <c r="W71">
        <f>PCNOxC!F12*GDP!$B$2/GDP!$Q$2</f>
        <v>317.04396777170984</v>
      </c>
      <c r="X71">
        <f>PCNOxC!H12*GDP!$B$2/GDP!$Q$2</f>
        <v>294.99534651180682</v>
      </c>
      <c r="Y71">
        <f>PCNOxC!J12*GDP!$B$2/GDP!$Q$2</f>
        <v>282.07029266979464</v>
      </c>
      <c r="Z71">
        <f>PCNOxC!L12*GDP!$B$2/GDP!$Q$2</f>
        <v>269.90553611260674</v>
      </c>
      <c r="AI71">
        <f>PCNOxC!E10*GDP!$B$2/GDP!$Q$2</f>
        <v>1.6118302438273979</v>
      </c>
      <c r="AJ71">
        <f>PCNOxC!G10*GDP!$B$2/GDP!$Q$2</f>
        <v>0.71467944773478964</v>
      </c>
      <c r="AK71">
        <f>PCNOxC!I10*GDP!$B$2/GDP!$Q$2</f>
        <v>0.61584080070763791</v>
      </c>
      <c r="AL71">
        <f>PCNOxC!K10*GDP!$B$2/GDP!$Q$2</f>
        <v>0.56261999076994074</v>
      </c>
      <c r="AM71">
        <f>PCNOxC!M10*GDP!$B$2/GDP!$Q$2</f>
        <v>0.52460512652872848</v>
      </c>
      <c r="AN71">
        <f>PCNOxC!E11*GDP!$B$2/GDP!$Q$2</f>
        <v>1.7106688908545498</v>
      </c>
      <c r="AO71">
        <f>PCNOxC!G11*GDP!$B$2/GDP!$Q$2</f>
        <v>0.76790025767248671</v>
      </c>
      <c r="AP71">
        <f>PCNOxC!I11*GDP!$B$2/GDP!$Q$2</f>
        <v>0.66145863779709246</v>
      </c>
      <c r="AQ71">
        <f>PCNOxC!K11*GDP!$B$2/GDP!$Q$2</f>
        <v>0.60823782785939551</v>
      </c>
      <c r="AR71">
        <f>PCNOxC!M11*GDP!$B$2/GDP!$Q$2</f>
        <v>0.57022296361818325</v>
      </c>
      <c r="AS71">
        <f>PCNOxC!E12*GDP!$B$2/GDP!$Q$2</f>
        <v>1.8095075378817014</v>
      </c>
      <c r="AT71">
        <f>PCNOxC!G12*GDP!$B$2/GDP!$Q$2</f>
        <v>0.82112106761018389</v>
      </c>
      <c r="AU71">
        <f>PCNOxC!I12*GDP!$B$2/GDP!$Q$2</f>
        <v>0.71467944773478964</v>
      </c>
      <c r="AV71">
        <f>PCNOxC!K12*GDP!$B$2/GDP!$Q$2</f>
        <v>0.66145863779709246</v>
      </c>
      <c r="AW71">
        <f>PCNOxC!M12*GDP!$B$2/GDP!$Q$2</f>
        <v>0.61584080070763791</v>
      </c>
    </row>
    <row r="72" spans="1:49" x14ac:dyDescent="0.25">
      <c r="A72">
        <v>2021</v>
      </c>
      <c r="B72">
        <v>1.0187983616644876</v>
      </c>
      <c r="C72">
        <v>1.1024310629951541</v>
      </c>
      <c r="D72">
        <v>1.1860637643258212</v>
      </c>
      <c r="L72">
        <f>PCNOxC!D18*GDP!$B$2/GDP!$Q$2</f>
        <v>302.59831936004923</v>
      </c>
      <c r="M72">
        <f>PCNOxC!F18*GDP!$B$2/GDP!$Q$2</f>
        <v>247.09661756787938</v>
      </c>
      <c r="N72">
        <f>PCNOxC!H18*GDP!$B$2/GDP!$Q$2</f>
        <v>228.84948273209753</v>
      </c>
      <c r="O72">
        <f>PCNOxC!J18*GDP!$B$2/GDP!$Q$2</f>
        <v>218.96561802938237</v>
      </c>
      <c r="P72">
        <f>PCNOxC!L18*GDP!$B$2/GDP!$Q$2</f>
        <v>209.08175332666718</v>
      </c>
      <c r="Q72">
        <f>PCNOxC!D19*GDP!$B$2/GDP!$Q$2</f>
        <v>329.2087243288978</v>
      </c>
      <c r="R72">
        <f>PCNOxC!F19*GDP!$B$2/GDP!$Q$2</f>
        <v>269.90553611260674</v>
      </c>
      <c r="S72">
        <f>PCNOxC!H19*GDP!$B$2/GDP!$Q$2</f>
        <v>250.89810399200061</v>
      </c>
      <c r="T72">
        <f>PCNOxC!J19*GDP!$B$2/GDP!$Q$2</f>
        <v>239.49364471963696</v>
      </c>
      <c r="U72">
        <f>PCNOxC!L19*GDP!$B$2/GDP!$Q$2</f>
        <v>229.6097800169218</v>
      </c>
      <c r="V72">
        <f>PCNOxC!D20*GDP!$B$2/GDP!$Q$2</f>
        <v>355.0588320129221</v>
      </c>
      <c r="W72">
        <f>PCNOxC!F20*GDP!$B$2/GDP!$Q$2</f>
        <v>292.71445465733404</v>
      </c>
      <c r="X72">
        <f>PCNOxC!H20*GDP!$B$2/GDP!$Q$2</f>
        <v>272.18642796707945</v>
      </c>
      <c r="Y72">
        <f>PCNOxC!J20*GDP!$B$2/GDP!$Q$2</f>
        <v>260.78196869471583</v>
      </c>
      <c r="Z72">
        <f>PCNOxC!L20*GDP!$B$2/GDP!$Q$2</f>
        <v>249.37750942235215</v>
      </c>
      <c r="AI72">
        <v>1.5814183524344283</v>
      </c>
      <c r="AJ72">
        <v>0.69187052919006231</v>
      </c>
      <c r="AK72">
        <v>0.58542890931466818</v>
      </c>
      <c r="AL72">
        <v>0.532208099376971</v>
      </c>
      <c r="AM72">
        <v>0.4941932351357588</v>
      </c>
      <c r="AN72">
        <v>1.6726540266133376</v>
      </c>
      <c r="AO72">
        <v>0.73748836627951697</v>
      </c>
      <c r="AP72">
        <v>0.63104674640412284</v>
      </c>
      <c r="AQ72">
        <v>0.57782593646642566</v>
      </c>
      <c r="AR72">
        <v>0.532208099376971</v>
      </c>
      <c r="AS72">
        <v>1.7638897007922465</v>
      </c>
      <c r="AT72">
        <v>0.79070917621721415</v>
      </c>
      <c r="AU72">
        <v>0.67666458349357739</v>
      </c>
      <c r="AV72">
        <v>0.62344377355588021</v>
      </c>
      <c r="AW72">
        <v>0.57782593646642566</v>
      </c>
    </row>
    <row r="73" spans="1:49" x14ac:dyDescent="0.25">
      <c r="A73">
        <v>2020</v>
      </c>
      <c r="B73">
        <v>0.99006229578281979</v>
      </c>
      <c r="C73">
        <v>1.062505878401075</v>
      </c>
      <c r="D73">
        <v>1.1349494610193298</v>
      </c>
      <c r="L73">
        <v>300.23840351787948</v>
      </c>
      <c r="M73">
        <v>244.69832351055058</v>
      </c>
      <c r="N73">
        <v>226.98989220386599</v>
      </c>
      <c r="O73">
        <v>216.52581915900694</v>
      </c>
      <c r="P73">
        <v>206.86667480990627</v>
      </c>
      <c r="Q73">
        <v>325.99612178214795</v>
      </c>
      <c r="R73">
        <v>268.04125568754387</v>
      </c>
      <c r="S73">
        <v>248.72296698934252</v>
      </c>
      <c r="T73">
        <v>237.45396524872507</v>
      </c>
      <c r="U73">
        <v>226.98989220386599</v>
      </c>
      <c r="V73">
        <v>351.75384004641643</v>
      </c>
      <c r="W73">
        <v>290.57925916877883</v>
      </c>
      <c r="X73">
        <v>269.65111307906068</v>
      </c>
      <c r="Y73">
        <v>258.38211133844322</v>
      </c>
      <c r="Z73">
        <v>247.11310959782574</v>
      </c>
      <c r="AI73">
        <v>1.5696109567288605</v>
      </c>
      <c r="AJ73">
        <v>0.68418939139463142</v>
      </c>
      <c r="AK73">
        <v>0.57954866094604085</v>
      </c>
      <c r="AL73">
        <v>0.53125293920053751</v>
      </c>
      <c r="AM73">
        <v>0.482957217455034</v>
      </c>
      <c r="AN73">
        <v>1.6581531132622835</v>
      </c>
      <c r="AO73">
        <v>0.73248511314013498</v>
      </c>
      <c r="AP73">
        <v>0.62784438269154419</v>
      </c>
      <c r="AQ73">
        <v>0.57149937398845696</v>
      </c>
      <c r="AR73">
        <v>0.53125293920053751</v>
      </c>
      <c r="AS73">
        <v>1.7466952697957063</v>
      </c>
      <c r="AT73">
        <v>0.78078083488563843</v>
      </c>
      <c r="AU73">
        <v>0.66809081747946375</v>
      </c>
      <c r="AV73">
        <v>0.61174580877637652</v>
      </c>
      <c r="AW73">
        <v>0.57149937398845696</v>
      </c>
    </row>
    <row r="74" spans="1:49" x14ac:dyDescent="0.25">
      <c r="A74">
        <v>2019</v>
      </c>
      <c r="B74">
        <v>0.99006229578281979</v>
      </c>
      <c r="C74">
        <v>1.062505878401075</v>
      </c>
      <c r="D74">
        <v>1.1349494610193298</v>
      </c>
      <c r="L74">
        <v>300.23840351787948</v>
      </c>
      <c r="M74">
        <v>244.69832351055058</v>
      </c>
      <c r="N74">
        <v>226.98989220386599</v>
      </c>
      <c r="O74">
        <v>216.52581915900694</v>
      </c>
      <c r="P74">
        <v>206.86667480990627</v>
      </c>
      <c r="Q74">
        <v>325.99612178214795</v>
      </c>
      <c r="R74">
        <v>268.04125568754387</v>
      </c>
      <c r="S74">
        <v>248.72296698934252</v>
      </c>
      <c r="T74">
        <v>237.45396524872507</v>
      </c>
      <c r="U74">
        <v>226.98989220386599</v>
      </c>
      <c r="V74">
        <v>351.75384004641643</v>
      </c>
      <c r="W74">
        <v>290.57925916877883</v>
      </c>
      <c r="X74">
        <v>269.65111307906068</v>
      </c>
      <c r="Y74">
        <v>258.38211133844322</v>
      </c>
      <c r="Z74">
        <v>247.11310959782574</v>
      </c>
      <c r="AI74">
        <v>1.5696109567288605</v>
      </c>
      <c r="AJ74">
        <v>0.68418939139463142</v>
      </c>
      <c r="AK74">
        <v>0.57954866094604085</v>
      </c>
      <c r="AL74">
        <v>0.53125293920053751</v>
      </c>
      <c r="AM74">
        <v>0.482957217455034</v>
      </c>
      <c r="AN74">
        <v>1.6581531132622835</v>
      </c>
      <c r="AO74">
        <v>0.73248511314013498</v>
      </c>
      <c r="AP74">
        <v>0.62784438269154419</v>
      </c>
      <c r="AQ74">
        <v>0.57149937398845696</v>
      </c>
      <c r="AR74">
        <v>0.53125293920053751</v>
      </c>
      <c r="AS74">
        <v>1.7466952697957063</v>
      </c>
      <c r="AT74">
        <v>0.78078083488563843</v>
      </c>
      <c r="AU74">
        <v>0.66809081747946375</v>
      </c>
      <c r="AV74">
        <v>0.61174580877637652</v>
      </c>
      <c r="AW74">
        <v>0.57149937398845696</v>
      </c>
    </row>
    <row r="75" spans="1:49" x14ac:dyDescent="0.25">
      <c r="A75">
        <v>2018</v>
      </c>
      <c r="B75">
        <f>PCNOxC!C30*GDP!$B$2/GDP!$N$2</f>
        <v>0.99006229578281979</v>
      </c>
      <c r="C75">
        <f>PCNOxC!C31*GDP!$B$2/GDP!$N$2</f>
        <v>1.062505878401075</v>
      </c>
      <c r="D75">
        <f>PCNOxC!C32*GDP!$B$2/GDP!$N$2</f>
        <v>1.1349494610193298</v>
      </c>
      <c r="L75">
        <f>PCNOxC!D22*GDP!$B$2/GDP!$N$2</f>
        <v>300.23840351787948</v>
      </c>
      <c r="M75">
        <f>PCNOxC!F22*GDP!$B$2/GDP!$N$2</f>
        <v>244.69832351055058</v>
      </c>
      <c r="N75">
        <f>PCNOxC!H22*GDP!$B$2/GDP!$N$2</f>
        <v>226.98989220386599</v>
      </c>
      <c r="O75">
        <f>PCNOxC!J22*GDP!$B$2/GDP!$N$2</f>
        <v>216.52581915900694</v>
      </c>
      <c r="P75">
        <f>PCNOxC!L22*GDP!$B$2/GDP!$N$2</f>
        <v>206.86667480990627</v>
      </c>
      <c r="Q75">
        <f>PCNOxC!D23*GDP!$B$2/GDP!$N$2</f>
        <v>325.99612178214795</v>
      </c>
      <c r="R75">
        <f>PCNOxC!F23*GDP!$B$2/GDP!$N$2</f>
        <v>268.04125568754387</v>
      </c>
      <c r="S75">
        <f>PCNOxC!H23*GDP!$B$2/GDP!$N$2</f>
        <v>248.72296698934252</v>
      </c>
      <c r="T75">
        <f>PCNOxC!J23*GDP!$B$2/GDP!$N$2</f>
        <v>237.45396524872507</v>
      </c>
      <c r="U75">
        <f>PCNOxC!L23*GDP!$B$2/GDP!$N$2</f>
        <v>226.98989220386599</v>
      </c>
      <c r="V75">
        <f>PCNOxC!D24*GDP!$B$2/GDP!$N$2</f>
        <v>351.75384004641643</v>
      </c>
      <c r="W75">
        <f>PCNOxC!F24*GDP!$B$2/GDP!$N$2</f>
        <v>290.57925916877883</v>
      </c>
      <c r="X75">
        <f>PCNOxC!H24*GDP!$B$2/GDP!$N$2</f>
        <v>269.65111307906068</v>
      </c>
      <c r="Y75">
        <f>PCNOxC!J24*GDP!$B$2/GDP!$N$2</f>
        <v>258.38211133844322</v>
      </c>
      <c r="Z75">
        <f>PCNOxC!L24*GDP!$B$2/GDP!$N$2</f>
        <v>247.11310959782574</v>
      </c>
      <c r="AI75">
        <f>PCNOxC!E22*GDP!$B$2/GDP!$N$2</f>
        <v>1.5696109567288605</v>
      </c>
      <c r="AJ75">
        <f>PCNOxC!G22*GDP!$B$2/GDP!$N$2</f>
        <v>0.68418939139463142</v>
      </c>
      <c r="AK75">
        <f>PCNOxC!I22*GDP!$B$2/GDP!$N$2</f>
        <v>0.57954866094604085</v>
      </c>
      <c r="AL75">
        <f>PCNOxC!K22*GDP!$B$2/GDP!$N$2</f>
        <v>0.53125293920053751</v>
      </c>
      <c r="AM75">
        <f>PCNOxC!M22*GDP!$B$2/GDP!$N$2</f>
        <v>0.482957217455034</v>
      </c>
      <c r="AN75">
        <f>PCNOxC!E23*GDP!$B$2/GDP!$N$2</f>
        <v>1.6581531132622835</v>
      </c>
      <c r="AO75">
        <f>PCNOxC!G23*GDP!$B$2/GDP!$N$2</f>
        <v>0.73248511314013498</v>
      </c>
      <c r="AP75">
        <f>PCNOxC!I23*GDP!$B$2/GDP!$N$2</f>
        <v>0.62784438269154419</v>
      </c>
      <c r="AQ75">
        <f>PCNOxC!K23*GDP!$B$2/GDP!$N$2</f>
        <v>0.57149937398845696</v>
      </c>
      <c r="AR75">
        <f>PCNOxC!M23*GDP!$B$2/GDP!$N$2</f>
        <v>0.53125293920053751</v>
      </c>
      <c r="AS75">
        <f>PCNOxC!E24*GDP!$B$2/GDP!$N$2</f>
        <v>1.7466952697957063</v>
      </c>
      <c r="AT75">
        <f>PCNOxC!G24*GDP!$B$2/GDP!$N$2</f>
        <v>0.78078083488563843</v>
      </c>
      <c r="AU75">
        <f>PCNOxC!I24*GDP!$B$2/GDP!$N$2</f>
        <v>0.66809081747946375</v>
      </c>
      <c r="AV75">
        <f>PCNOxC!K24*GDP!$B$2/GDP!$N$2</f>
        <v>0.61174580877637652</v>
      </c>
      <c r="AW75">
        <f>PCNOxC!M24*GDP!$B$2/GDP!$N$2</f>
        <v>0.57149937398845696</v>
      </c>
    </row>
    <row r="76" spans="1:49" x14ac:dyDescent="0.25">
      <c r="A76">
        <v>2016</v>
      </c>
      <c r="B76">
        <v>1.0632230736437074</v>
      </c>
      <c r="C76">
        <v>1.1410198839103203</v>
      </c>
      <c r="D76">
        <v>1.2188166941769329</v>
      </c>
      <c r="L76">
        <v>277.47528995091881</v>
      </c>
      <c r="M76">
        <v>227.33956777910169</v>
      </c>
      <c r="N76">
        <v>210.0513877198544</v>
      </c>
      <c r="O76">
        <v>200.54288868726843</v>
      </c>
      <c r="P76">
        <v>191.89879865764479</v>
      </c>
      <c r="Q76">
        <v>301.67874203386498</v>
      </c>
      <c r="R76">
        <v>248.08538385019841</v>
      </c>
      <c r="S76">
        <v>229.93279478798877</v>
      </c>
      <c r="T76">
        <v>220.42429575540277</v>
      </c>
      <c r="U76">
        <v>210.91579672281676</v>
      </c>
      <c r="V76">
        <v>325.88219411681115</v>
      </c>
      <c r="W76">
        <v>268.83119992129514</v>
      </c>
      <c r="X76">
        <v>249.81420185612316</v>
      </c>
      <c r="Y76">
        <v>239.44129382057474</v>
      </c>
      <c r="Z76">
        <v>229.06838578502641</v>
      </c>
      <c r="AI76">
        <v>1.5213598452137604</v>
      </c>
      <c r="AJ76">
        <v>0.65695084225139655</v>
      </c>
      <c r="AK76">
        <v>0.55322176189591288</v>
      </c>
      <c r="AL76">
        <v>0.50135722171817099</v>
      </c>
      <c r="AM76">
        <v>0.45813677157005278</v>
      </c>
      <c r="AN76">
        <v>1.6078007455099967</v>
      </c>
      <c r="AO76">
        <v>0.7001712923995147</v>
      </c>
      <c r="AP76">
        <v>0.59644221204403092</v>
      </c>
      <c r="AQ76">
        <v>0.54457767186628914</v>
      </c>
      <c r="AR76">
        <v>0.4927131316885473</v>
      </c>
      <c r="AS76">
        <v>1.694241645806233</v>
      </c>
      <c r="AT76">
        <v>0.75203583257725648</v>
      </c>
      <c r="AU76">
        <v>0.63101857216252555</v>
      </c>
      <c r="AV76">
        <v>0.57915403198478377</v>
      </c>
      <c r="AW76">
        <v>0.53593358183666562</v>
      </c>
    </row>
    <row r="77" spans="1:49" x14ac:dyDescent="0.25">
      <c r="A77">
        <v>2015</v>
      </c>
      <c r="B77">
        <v>1.0632230736437074</v>
      </c>
      <c r="C77">
        <v>1.1410198839103203</v>
      </c>
      <c r="D77">
        <v>1.2188166941769329</v>
      </c>
      <c r="L77">
        <v>277.47528995091881</v>
      </c>
      <c r="M77">
        <v>227.33956777910169</v>
      </c>
      <c r="N77">
        <v>210.0513877198544</v>
      </c>
      <c r="O77">
        <v>200.54288868726843</v>
      </c>
      <c r="P77">
        <v>191.89879865764479</v>
      </c>
      <c r="Q77">
        <v>301.67874203386498</v>
      </c>
      <c r="R77">
        <v>248.08538385019841</v>
      </c>
      <c r="S77">
        <v>229.93279478798877</v>
      </c>
      <c r="T77">
        <v>220.42429575540277</v>
      </c>
      <c r="U77">
        <v>210.91579672281676</v>
      </c>
      <c r="V77">
        <v>325.88219411681115</v>
      </c>
      <c r="W77">
        <v>268.83119992129514</v>
      </c>
      <c r="X77">
        <v>249.81420185612316</v>
      </c>
      <c r="Y77">
        <v>239.44129382057474</v>
      </c>
      <c r="Z77">
        <v>229.06838578502641</v>
      </c>
      <c r="AI77">
        <v>1.5213598452137604</v>
      </c>
      <c r="AJ77">
        <v>0.65695084225139655</v>
      </c>
      <c r="AK77">
        <v>0.55322176189591288</v>
      </c>
      <c r="AL77">
        <v>0.50135722171817099</v>
      </c>
      <c r="AM77">
        <v>0.45813677157005278</v>
      </c>
      <c r="AN77">
        <v>1.6078007455099967</v>
      </c>
      <c r="AO77">
        <v>0.7001712923995147</v>
      </c>
      <c r="AP77">
        <v>0.59644221204403092</v>
      </c>
      <c r="AQ77">
        <v>0.54457767186628914</v>
      </c>
      <c r="AR77">
        <v>0.4927131316885473</v>
      </c>
      <c r="AS77">
        <v>1.694241645806233</v>
      </c>
      <c r="AT77">
        <v>0.75203583257725648</v>
      </c>
      <c r="AU77">
        <v>0.63101857216252555</v>
      </c>
      <c r="AV77">
        <v>0.57915403198478377</v>
      </c>
      <c r="AW77">
        <v>0.53593358183666562</v>
      </c>
    </row>
    <row r="78" spans="1:49" x14ac:dyDescent="0.25">
      <c r="A78">
        <v>2013</v>
      </c>
      <c r="B78">
        <f>PCNOxC!C30*GDP!$B$2/GDP!$I$2</f>
        <v>1.0632230736437074</v>
      </c>
      <c r="C78">
        <f>PCNOxC!C31*GDP!$B$2/GDP!$I$2</f>
        <v>1.1410198839103203</v>
      </c>
      <c r="D78">
        <f>PCNOxC!C32*GDP!$B$2/GDP!$I$2</f>
        <v>1.2188166941769329</v>
      </c>
      <c r="L78">
        <f>PCNOxC!D30*GDP!$B$2/GDP!$I$2</f>
        <v>277.47528995091881</v>
      </c>
      <c r="M78">
        <f>PCNOxC!F30*GDP!$B$2/GDP!$I$2</f>
        <v>227.33956777910169</v>
      </c>
      <c r="N78">
        <f>PCNOxC!H30*GDP!$B$2/GDP!$I$2</f>
        <v>210.0513877198544</v>
      </c>
      <c r="O78">
        <f>PCNOxC!J30*GDP!$B$2/GDP!$I$2</f>
        <v>200.54288868726843</v>
      </c>
      <c r="P78">
        <f>PCNOxC!L30*GDP!$B$2/GDP!$I$2</f>
        <v>191.89879865764479</v>
      </c>
      <c r="Q78">
        <f>PCNOxC!D31*GDP!$B$2/GDP!$I$2</f>
        <v>301.67874203386498</v>
      </c>
      <c r="R78">
        <f>PCNOxC!F31*GDP!$B$2/GDP!$I$2</f>
        <v>248.08538385019841</v>
      </c>
      <c r="S78">
        <f>PCNOxC!H31*GDP!$B$2/GDP!$I$2</f>
        <v>229.93279478798877</v>
      </c>
      <c r="T78">
        <f>PCNOxC!J31*GDP!$B$2/GDP!$I$2</f>
        <v>220.42429575540277</v>
      </c>
      <c r="U78">
        <f>PCNOxC!L31*GDP!$B$2/GDP!$I$2</f>
        <v>210.91579672281676</v>
      </c>
      <c r="V78">
        <f>PCNOxC!D32*GDP!$B$2/GDP!$I$2</f>
        <v>325.88219411681115</v>
      </c>
      <c r="W78">
        <f>PCNOxC!F32*GDP!$B$2/GDP!$I$2</f>
        <v>268.83119992129514</v>
      </c>
      <c r="X78">
        <f>PCNOxC!H32*GDP!$B$2/GDP!$I$2</f>
        <v>249.81420185612316</v>
      </c>
      <c r="Y78">
        <f>PCNOxC!J32*GDP!$B$2/GDP!$I$2</f>
        <v>239.44129382057474</v>
      </c>
      <c r="Z78">
        <f>PCNOxC!L32*GDP!$B$2/GDP!$I$2</f>
        <v>229.06838578502641</v>
      </c>
      <c r="AI78">
        <f>PCNOxC!E30*GDP!$B$2/GDP!$I$2</f>
        <v>1.5213598452137604</v>
      </c>
      <c r="AJ78">
        <f>PCNOxC!G30*GDP!$B$2/GDP!$I$2</f>
        <v>0.65695084225139655</v>
      </c>
      <c r="AK78">
        <f>PCNOxC!I30*GDP!$B$2/GDP!$I$2</f>
        <v>0.55322176189591288</v>
      </c>
      <c r="AL78">
        <f>PCNOxC!K30*GDP!$B$2/GDP!$I$2</f>
        <v>0.50135722171817099</v>
      </c>
      <c r="AM78">
        <f>PCNOxC!M30*GDP!$B$2/GDP!$I$2</f>
        <v>0.45813677157005278</v>
      </c>
      <c r="AN78">
        <f>PCNOxC!E31*GDP!$B$2/GDP!$I$2</f>
        <v>1.6078007455099967</v>
      </c>
      <c r="AO78">
        <f>PCNOxC!G31*GDP!$B$2/GDP!$I$2</f>
        <v>0.7001712923995147</v>
      </c>
      <c r="AP78">
        <f>PCNOxC!I31*GDP!$B$2/GDP!$I$2</f>
        <v>0.59644221204403092</v>
      </c>
      <c r="AQ78">
        <f>PCNOxC!K31*GDP!$B$2/GDP!$I$2</f>
        <v>0.54457767186628914</v>
      </c>
      <c r="AR78">
        <f>PCNOxC!M31*GDP!$B$2/GDP!$I$2</f>
        <v>0.4927131316885473</v>
      </c>
      <c r="AS78">
        <f>PCNOxC!E32*GDP!$B$2/GDP!$I$2</f>
        <v>1.694241645806233</v>
      </c>
      <c r="AT78">
        <f>PCNOxC!G32*GDP!$B$2/GDP!$I$2</f>
        <v>0.75203583257725648</v>
      </c>
      <c r="AU78">
        <f>PCNOxC!I32*GDP!$B$2/GDP!$I$2</f>
        <v>0.63101857216252555</v>
      </c>
      <c r="AV78">
        <f>PCNOxC!K32*GDP!$B$2/GDP!$I$2</f>
        <v>0.57915403198478377</v>
      </c>
      <c r="AW78">
        <f>PCNOxC!M32*GDP!$B$2/GDP!$I$2</f>
        <v>0.53593358183666562</v>
      </c>
    </row>
    <row r="79" spans="1:49" x14ac:dyDescent="0.25">
      <c r="A79">
        <v>2010</v>
      </c>
      <c r="B79">
        <f>PCNOxC!C34*GDP!$B$2/GDP!$E$2</f>
        <v>1.0531511656185941</v>
      </c>
      <c r="C79">
        <f>PCNOxC!C35*GDP!$B$2/GDP!$E$2</f>
        <v>1.1355716916235277</v>
      </c>
      <c r="D79">
        <f>PCNOxC!C36*GDP!$B$2/GDP!$E$2</f>
        <v>1.2179922176284612</v>
      </c>
      <c r="L79">
        <f>PCNOxC!D34*GDP!$B$2/GDP!$E$2</f>
        <v>202.38818052322551</v>
      </c>
      <c r="M79">
        <f>PCNOxC!F34*GDP!$B$2/GDP!$E$2</f>
        <v>162.09370114303579</v>
      </c>
      <c r="N79">
        <f>PCNOxC!H34*GDP!$B$2/GDP!$E$2</f>
        <v>149.27273043115727</v>
      </c>
      <c r="O79">
        <f>PCNOxC!J34*GDP!$B$2/GDP!$E$2</f>
        <v>141.94646145294095</v>
      </c>
      <c r="P79">
        <f>PCNOxC!L34*GDP!$B$2/GDP!$E$2</f>
        <v>134.62019247472466</v>
      </c>
      <c r="Q79">
        <f>PCNOxC!D35*GDP!$B$2/GDP!$E$2</f>
        <v>219.78806934648924</v>
      </c>
      <c r="R79">
        <f>PCNOxC!F35*GDP!$B$2/GDP!$E$2</f>
        <v>176.74623909946843</v>
      </c>
      <c r="S79">
        <f>PCNOxC!H35*GDP!$B$2/GDP!$E$2</f>
        <v>163.00948476531286</v>
      </c>
      <c r="T79">
        <f>PCNOxC!J35*GDP!$B$2/GDP!$E$2</f>
        <v>154.7674321648195</v>
      </c>
      <c r="U79">
        <f>PCNOxC!L35*GDP!$B$2/GDP!$E$2</f>
        <v>148.35694680888022</v>
      </c>
      <c r="V79">
        <f>PCNOxC!D36*GDP!$B$2/GDP!$E$2</f>
        <v>236.27217454747591</v>
      </c>
      <c r="W79">
        <f>PCNOxC!F36*GDP!$B$2/GDP!$E$2</f>
        <v>191.39877705590106</v>
      </c>
      <c r="X79">
        <f>PCNOxC!H36*GDP!$B$2/GDP!$E$2</f>
        <v>176.74623909946843</v>
      </c>
      <c r="Y79">
        <f>PCNOxC!J36*GDP!$B$2/GDP!$E$2</f>
        <v>168.50418649897509</v>
      </c>
      <c r="Z79">
        <f>PCNOxC!L36*GDP!$B$2/GDP!$E$2</f>
        <v>161.17791752075877</v>
      </c>
      <c r="AI79">
        <f>PCNOxC!E34*GDP!$B$2/GDP!$E$2</f>
        <v>2.2894590556925962</v>
      </c>
      <c r="AJ79">
        <f>PCNOxC!G34*GDP!$B$2/GDP!$E$2</f>
        <v>0.73262689782163082</v>
      </c>
      <c r="AK79">
        <f>PCNOxC!I34*GDP!$B$2/GDP!$E$2</f>
        <v>0.64104853559392694</v>
      </c>
      <c r="AL79">
        <f>PCNOxC!K34*GDP!$B$2/GDP!$E$2</f>
        <v>0.45789181113851923</v>
      </c>
      <c r="AM79">
        <f>PCNOxC!M34*GDP!$B$2/GDP!$E$2</f>
        <v>0.36631344891081541</v>
      </c>
      <c r="AN79">
        <f>PCNOxC!E35*GDP!$B$2/GDP!$E$2</f>
        <v>2.2894590556925962</v>
      </c>
      <c r="AO79">
        <f>PCNOxC!G35*GDP!$B$2/GDP!$E$2</f>
        <v>0.73262689782163082</v>
      </c>
      <c r="AP79">
        <f>PCNOxC!I35*GDP!$B$2/GDP!$E$2</f>
        <v>0.64104853559392694</v>
      </c>
      <c r="AQ79">
        <f>PCNOxC!K35*GDP!$B$2/GDP!$E$2</f>
        <v>0.45789181113851923</v>
      </c>
      <c r="AR79">
        <f>PCNOxC!M35*GDP!$B$2/GDP!$E$2</f>
        <v>0.36631344891081541</v>
      </c>
      <c r="AS79">
        <f>PCNOxC!E36*GDP!$B$2/GDP!$E$2</f>
        <v>2.2894590556925962</v>
      </c>
      <c r="AT79">
        <f>PCNOxC!G36*GDP!$B$2/GDP!$E$2</f>
        <v>0.73262689782163082</v>
      </c>
      <c r="AU79">
        <f>PCNOxC!I36*GDP!$B$2/GDP!$E$2</f>
        <v>0.64104853559392694</v>
      </c>
      <c r="AV79">
        <f>PCNOxC!K36*GDP!$B$2/GDP!$E$2</f>
        <v>0.45789181113851923</v>
      </c>
      <c r="AW79">
        <f>PCNOxC!M36*GDP!$B$2/GDP!$E$2</f>
        <v>0.36631344891081541</v>
      </c>
    </row>
    <row r="88" spans="1:26" ht="13.95" customHeight="1" x14ac:dyDescent="0.25">
      <c r="A88" s="20" t="s">
        <v>209</v>
      </c>
      <c r="B88" s="20"/>
      <c r="C88" s="20"/>
      <c r="D88" s="20"/>
      <c r="K88" s="17" t="s">
        <v>210</v>
      </c>
      <c r="L88" s="17"/>
      <c r="M88" s="17"/>
      <c r="O88" s="10"/>
      <c r="P88" s="10"/>
      <c r="Q88" s="10"/>
      <c r="R88" s="10"/>
      <c r="S88" s="17" t="s">
        <v>214</v>
      </c>
      <c r="T88" s="17"/>
      <c r="U88" s="17"/>
      <c r="V88" s="10"/>
      <c r="W88" s="10"/>
      <c r="X88" s="10"/>
      <c r="Y88" s="10"/>
      <c r="Z88" s="10"/>
    </row>
    <row r="89" spans="1:26" x14ac:dyDescent="0.25">
      <c r="B89">
        <v>9000</v>
      </c>
      <c r="C89">
        <v>10000</v>
      </c>
      <c r="D89">
        <v>11000</v>
      </c>
      <c r="K89" t="s">
        <v>168</v>
      </c>
      <c r="L89" t="s">
        <v>173</v>
      </c>
      <c r="M89" t="s">
        <v>178</v>
      </c>
      <c r="S89" t="s">
        <v>168</v>
      </c>
      <c r="T89" t="s">
        <v>173</v>
      </c>
      <c r="U89" t="s">
        <v>178</v>
      </c>
    </row>
    <row r="90" spans="1:26" x14ac:dyDescent="0.25">
      <c r="A90">
        <v>2024</v>
      </c>
      <c r="B90">
        <f>PCNOxC!P6*GDP!$B$2/GDP!$T$2</f>
        <v>0.83787180117484505</v>
      </c>
      <c r="C90">
        <f>PCNOxC!P7*GDP!$B$2/GDP!$T$2</f>
        <v>0.92501046849702884</v>
      </c>
      <c r="D90">
        <f>PCNOxC!P8*GDP!$B$2/GDP!$T$2</f>
        <v>1.0255550846380104</v>
      </c>
      <c r="K90">
        <f>PCNOxC!Q6*GDP!$B$2/GDP!$T$2</f>
        <v>51.612902952370462</v>
      </c>
      <c r="L90">
        <f>PCNOxC!Q7*GDP!$B$2/GDP!$T$2</f>
        <v>52.953497834250207</v>
      </c>
      <c r="M90">
        <f>PCNOxC!Q8*GDP!$B$2/GDP!$T$2</f>
        <v>54.29409271612996</v>
      </c>
      <c r="S90">
        <f>PCNOxC!R6*GDP!$B$2/GDP!$T$2</f>
        <v>0.46250523424851442</v>
      </c>
      <c r="T90">
        <f>PCNOxC!R7*GDP!$B$2/GDP!$T$2</f>
        <v>0.46920820865791324</v>
      </c>
      <c r="U90">
        <f>PCNOxC!R8*GDP!$B$2/GDP!$T$2</f>
        <v>0.48261415747671077</v>
      </c>
    </row>
    <row r="91" spans="1:26" x14ac:dyDescent="0.25">
      <c r="A91">
        <v>2023</v>
      </c>
      <c r="B91">
        <f>PCNOxC!P10*GDP!$B$2/GDP!$Q$2</f>
        <v>0.85153295900315373</v>
      </c>
      <c r="C91">
        <f>PCNOxC!P11*GDP!$B$2/GDP!$Q$2</f>
        <v>0.95037160603030535</v>
      </c>
      <c r="D91">
        <f>PCNOxC!P12*GDP!$B$2/GDP!$Q$2</f>
        <v>1.0416072802092149</v>
      </c>
      <c r="K91">
        <f>PCNOxC!Q10*GDP!$B$2/GDP!$Q$2</f>
        <v>44.857539804630413</v>
      </c>
      <c r="L91">
        <f>PCNOxC!Q11*GDP!$B$2/GDP!$Q$2</f>
        <v>45.61783708945466</v>
      </c>
      <c r="M91">
        <f>PCNOxC!Q12*GDP!$B$2/GDP!$Q$2</f>
        <v>47.138431659103141</v>
      </c>
      <c r="S91">
        <f>PCNOxC!R10*GDP!$B$2/GDP!$Q$2</f>
        <v>0.39535458810860707</v>
      </c>
      <c r="T91">
        <f>PCNOxC!R11*GDP!$B$2/GDP!$Q$2</f>
        <v>0.41056053380509194</v>
      </c>
      <c r="U91">
        <f>PCNOxC!R12*GDP!$B$2/GDP!$Q$2</f>
        <v>0.4181635066533344</v>
      </c>
    </row>
    <row r="92" spans="1:26" x14ac:dyDescent="0.25">
      <c r="A92">
        <v>2021</v>
      </c>
      <c r="B92">
        <v>0.85153295900315373</v>
      </c>
      <c r="C92">
        <v>0.95037160603030535</v>
      </c>
      <c r="D92">
        <v>1.0416072802092149</v>
      </c>
      <c r="K92">
        <v>44.857539804630413</v>
      </c>
      <c r="L92">
        <v>45.61783708945466</v>
      </c>
      <c r="M92">
        <v>47.138431659103141</v>
      </c>
      <c r="S92">
        <v>0.39535458810860707</v>
      </c>
      <c r="T92">
        <v>0.41056053380509194</v>
      </c>
      <c r="U92">
        <v>0.4181635066533344</v>
      </c>
    </row>
    <row r="93" spans="1:26" x14ac:dyDescent="0.25">
      <c r="A93">
        <v>2020</v>
      </c>
      <c r="B93">
        <v>0.94176657403731634</v>
      </c>
      <c r="C93">
        <v>1.0383580175283234</v>
      </c>
      <c r="D93">
        <v>1.1429987479769139</v>
      </c>
      <c r="K93">
        <v>44.271078266711449</v>
      </c>
      <c r="L93">
        <v>45.07600696246984</v>
      </c>
      <c r="M93">
        <v>46.685864353986631</v>
      </c>
      <c r="S93">
        <v>0.3944150609216111</v>
      </c>
      <c r="T93">
        <v>0.41051363483677894</v>
      </c>
      <c r="U93">
        <v>0.41856292179436289</v>
      </c>
    </row>
    <row r="94" spans="1:26" x14ac:dyDescent="0.25">
      <c r="A94">
        <v>2019</v>
      </c>
      <c r="B94">
        <v>0.94176657403731634</v>
      </c>
      <c r="C94">
        <v>1.0383580175283234</v>
      </c>
      <c r="D94">
        <v>1.1429987479769139</v>
      </c>
      <c r="K94">
        <v>44.271078266711449</v>
      </c>
      <c r="L94">
        <v>45.07600696246984</v>
      </c>
      <c r="M94">
        <v>46.685864353986631</v>
      </c>
      <c r="S94">
        <v>0.3944150609216111</v>
      </c>
      <c r="T94">
        <v>0.41051363483677894</v>
      </c>
      <c r="U94">
        <v>0.41856292179436289</v>
      </c>
    </row>
    <row r="95" spans="1:26" x14ac:dyDescent="0.25">
      <c r="A95">
        <v>2018</v>
      </c>
      <c r="B95">
        <f>PCNOxC!P22*GDP!$B$2/GDP!$N$2</f>
        <v>0.94176657403731634</v>
      </c>
      <c r="C95">
        <f>PCNOxC!P23*GDP!$B$2/GDP!$N$2</f>
        <v>1.0383580175283234</v>
      </c>
      <c r="D95">
        <f>PCNOxC!P24*GDP!$B$2/GDP!$N$2</f>
        <v>1.1429987479769139</v>
      </c>
      <c r="K95">
        <f>PCNOxC!Q22*GDP!$B$2/GDP!$N$2</f>
        <v>44.271078266711449</v>
      </c>
      <c r="L95">
        <f>PCNOxC!Q23*GDP!$B$2/GDP!$N$2</f>
        <v>45.07600696246984</v>
      </c>
      <c r="M95">
        <f>PCNOxC!Q24*GDP!$B$2/GDP!$N$2</f>
        <v>46.685864353986631</v>
      </c>
      <c r="S95">
        <f>PCNOxC!R22*GDP!$B$2/GDP!$N$2</f>
        <v>0.3944150609216111</v>
      </c>
      <c r="T95">
        <f>PCNOxC!R23*GDP!$B$2/GDP!$N$2</f>
        <v>0.41051363483677894</v>
      </c>
      <c r="U95">
        <f>PCNOxC!R24*GDP!$B$2/GDP!$N$2</f>
        <v>0.41856292179436289</v>
      </c>
    </row>
    <row r="100" spans="1:34" ht="13.95" customHeight="1" x14ac:dyDescent="0.25">
      <c r="A100" s="20" t="s">
        <v>211</v>
      </c>
      <c r="B100" s="20"/>
      <c r="C100" s="20"/>
      <c r="D100" s="20"/>
      <c r="K100" s="17" t="s">
        <v>216</v>
      </c>
      <c r="L100" s="17"/>
      <c r="M100" s="17"/>
      <c r="S100" s="17" t="s">
        <v>216</v>
      </c>
      <c r="T100" s="17"/>
      <c r="U100" s="17"/>
    </row>
    <row r="101" spans="1:34" x14ac:dyDescent="0.25">
      <c r="B101">
        <v>9000</v>
      </c>
      <c r="C101">
        <v>10000</v>
      </c>
      <c r="D101">
        <v>11000</v>
      </c>
      <c r="K101" t="s">
        <v>169</v>
      </c>
      <c r="L101" t="s">
        <v>174</v>
      </c>
      <c r="M101" t="s">
        <v>179</v>
      </c>
      <c r="S101" t="s">
        <v>169</v>
      </c>
      <c r="T101" t="s">
        <v>174</v>
      </c>
      <c r="U101" t="s">
        <v>179</v>
      </c>
    </row>
    <row r="102" spans="1:34" x14ac:dyDescent="0.25">
      <c r="A102">
        <v>2024</v>
      </c>
      <c r="B102">
        <f>PCNOxC!AC6*GDP!$B$2/GDP!$T$2</f>
        <v>0.67029744093987609</v>
      </c>
      <c r="C102">
        <f>PCNOxC!AC7*GDP!$B$2/GDP!$T$2</f>
        <v>0.73732718503386374</v>
      </c>
      <c r="D102">
        <f>PCNOxC!AC8*GDP!$B$2/GDP!$T$2</f>
        <v>0.81105990353724999</v>
      </c>
      <c r="K102">
        <f>PCNOxC!AF6*GDP!$B$2/GDP!$T$2</f>
        <v>27.482195078534922</v>
      </c>
      <c r="L102">
        <f>PCNOxC!AF7*GDP!$B$2/GDP!$T$2</f>
        <v>28.152492519474794</v>
      </c>
      <c r="M102">
        <f>PCNOxC!AF8*GDP!$B$2/GDP!$T$2</f>
        <v>28.822789960414667</v>
      </c>
      <c r="S102">
        <f>PCNOxC!AG6*GDP!$B$2/GDP!$T$2</f>
        <v>0.24130707873835539</v>
      </c>
      <c r="T102">
        <f>PCNOxC!AG7*GDP!$B$2/GDP!$T$2</f>
        <v>0.24801005314775412</v>
      </c>
      <c r="U102">
        <f>PCNOxC!AG8*GDP!$B$2/GDP!$T$2</f>
        <v>0.25471302755715292</v>
      </c>
    </row>
    <row r="103" spans="1:34" x14ac:dyDescent="0.25">
      <c r="A103">
        <v>2023</v>
      </c>
      <c r="B103">
        <f>PCNOxC!AC10*GDP!$B$2/GDP!$Q$2</f>
        <v>0.6842675563418199</v>
      </c>
      <c r="C103">
        <f>PCNOxC!AC11*GDP!$B$2/GDP!$Q$2</f>
        <v>0.7602972848242443</v>
      </c>
      <c r="D103">
        <f>PCNOxC!AC12*GDP!$B$2/GDP!$Q$2</f>
        <v>0.83632701330666881</v>
      </c>
      <c r="K103">
        <f>PCNOxC!AF10*GDP!$B$2/GDP!$Q$2</f>
        <v>23.56921582955157</v>
      </c>
      <c r="L103">
        <f>PCNOxC!AF11*GDP!$B$2/GDP!$Q$2</f>
        <v>24.329513114375818</v>
      </c>
      <c r="M103">
        <f>PCNOxC!AF12*GDP!$B$2/GDP!$Q$2</f>
        <v>25.089810399200065</v>
      </c>
      <c r="S103">
        <f>PCNOxC!AG10*GDP!$B$2/GDP!$Q$2</f>
        <v>0.21288323975078843</v>
      </c>
      <c r="T103">
        <f>PCNOxC!AG11*GDP!$B$2/GDP!$Q$2</f>
        <v>0.21288323975078843</v>
      </c>
      <c r="U103">
        <f>PCNOxC!AG12*GDP!$B$2/GDP!$Q$2</f>
        <v>0.22048621259903081</v>
      </c>
    </row>
    <row r="104" spans="1:34" x14ac:dyDescent="0.25">
      <c r="A104">
        <v>2021</v>
      </c>
      <c r="B104">
        <v>0.6842675563418199</v>
      </c>
      <c r="C104">
        <v>0.7602972848242443</v>
      </c>
      <c r="D104">
        <v>0.83632701330666881</v>
      </c>
      <c r="K104">
        <v>23.56921582955157</v>
      </c>
      <c r="L104">
        <v>24.329513114375818</v>
      </c>
      <c r="M104">
        <v>25.089810399200065</v>
      </c>
      <c r="S104">
        <v>0.21288323975078843</v>
      </c>
      <c r="T104">
        <v>0.21288323975078843</v>
      </c>
      <c r="U104">
        <v>0.22048621259903081</v>
      </c>
    </row>
    <row r="105" spans="1:34" x14ac:dyDescent="0.25">
      <c r="A105">
        <v>2020</v>
      </c>
      <c r="B105">
        <v>0.74858368705530287</v>
      </c>
      <c r="C105">
        <v>0.83712584358872577</v>
      </c>
      <c r="D105">
        <v>0.91761871316456456</v>
      </c>
      <c r="K105">
        <v>23.342932176993315</v>
      </c>
      <c r="L105">
        <v>24.147860872751703</v>
      </c>
      <c r="M105">
        <v>24.952789568510088</v>
      </c>
      <c r="S105">
        <v>0.20928146089718144</v>
      </c>
      <c r="T105">
        <v>0.20928146089718144</v>
      </c>
      <c r="U105">
        <v>0.21733074785476533</v>
      </c>
    </row>
    <row r="106" spans="1:34" x14ac:dyDescent="0.25">
      <c r="A106">
        <v>2019</v>
      </c>
      <c r="B106">
        <v>0.74858368705530287</v>
      </c>
      <c r="C106">
        <v>0.83712584358872577</v>
      </c>
      <c r="D106">
        <v>0.91761871316456456</v>
      </c>
      <c r="K106">
        <v>23.342932176993315</v>
      </c>
      <c r="L106">
        <v>24.147860872751703</v>
      </c>
      <c r="M106">
        <v>24.952789568510088</v>
      </c>
      <c r="S106">
        <v>0.20928146089718144</v>
      </c>
      <c r="T106">
        <v>0.20928146089718144</v>
      </c>
      <c r="U106">
        <v>0.21733074785476533</v>
      </c>
    </row>
    <row r="107" spans="1:34" x14ac:dyDescent="0.25">
      <c r="A107">
        <v>2018</v>
      </c>
      <c r="B107">
        <f>PCNOxC!AC22*GDP!$B$2/GDP!$N$2</f>
        <v>0.74858368705530287</v>
      </c>
      <c r="C107">
        <f>PCNOxC!AC23*GDP!$B$2/GDP!$N$2</f>
        <v>0.83712584358872577</v>
      </c>
      <c r="D107">
        <f>PCNOxC!AC24*GDP!$B$2/GDP!$N$2</f>
        <v>0.91761871316456456</v>
      </c>
      <c r="K107">
        <f>PCNOxC!AF22*GDP!$B$2/GDP!$N$2</f>
        <v>23.342932176993315</v>
      </c>
      <c r="L107">
        <f>PCNOxC!AF23*GDP!$B$2/GDP!$N$2</f>
        <v>24.147860872751703</v>
      </c>
      <c r="M107">
        <f>PCNOxC!AF24*GDP!$B$2/GDP!$N$2</f>
        <v>24.952789568510088</v>
      </c>
      <c r="S107">
        <f>PCNOxC!AG26*GDP!$B$2/GDP!$N$2</f>
        <v>0.20928146089718144</v>
      </c>
      <c r="T107">
        <f>PCNOxC!AG27*GDP!$B$2/GDP!$N$2</f>
        <v>0.20928146089718144</v>
      </c>
      <c r="U107">
        <f>PCNOxC!AG28*GDP!$B$2/GDP!$N$2</f>
        <v>0.21733074785476533</v>
      </c>
    </row>
    <row r="112" spans="1:34" ht="13.95" customHeight="1" x14ac:dyDescent="0.25">
      <c r="A112" s="20" t="s">
        <v>212</v>
      </c>
      <c r="B112" s="20"/>
      <c r="C112" s="20"/>
      <c r="D112" s="20"/>
      <c r="K112" s="17" t="s">
        <v>213</v>
      </c>
      <c r="L112" s="17"/>
      <c r="M112" s="17"/>
      <c r="N112" s="17"/>
      <c r="O112" s="17"/>
      <c r="P112" s="17"/>
      <c r="Q112" s="17"/>
      <c r="R112" s="17"/>
      <c r="S112" s="17"/>
      <c r="Z112" s="17" t="s">
        <v>215</v>
      </c>
      <c r="AA112" s="17"/>
      <c r="AB112" s="17"/>
      <c r="AC112" s="17"/>
      <c r="AD112" s="17"/>
      <c r="AE112" s="17"/>
      <c r="AF112" s="17"/>
      <c r="AG112" s="17"/>
      <c r="AH112" s="17"/>
    </row>
    <row r="113" spans="1:49" x14ac:dyDescent="0.25">
      <c r="B113">
        <v>9000</v>
      </c>
      <c r="C113">
        <v>10000</v>
      </c>
      <c r="D113">
        <v>11000</v>
      </c>
      <c r="K113" t="s">
        <v>170</v>
      </c>
      <c r="L113" t="s">
        <v>172</v>
      </c>
      <c r="M113" t="s">
        <v>171</v>
      </c>
      <c r="N113" t="s">
        <v>175</v>
      </c>
      <c r="O113" t="s">
        <v>176</v>
      </c>
      <c r="P113" t="s">
        <v>177</v>
      </c>
      <c r="Q113" t="s">
        <v>180</v>
      </c>
      <c r="R113" t="s">
        <v>181</v>
      </c>
      <c r="S113" t="s">
        <v>182</v>
      </c>
      <c r="Z113" t="s">
        <v>170</v>
      </c>
      <c r="AA113" t="s">
        <v>172</v>
      </c>
      <c r="AB113" t="s">
        <v>171</v>
      </c>
      <c r="AC113" t="s">
        <v>175</v>
      </c>
      <c r="AD113" t="s">
        <v>176</v>
      </c>
      <c r="AE113" t="s">
        <v>177</v>
      </c>
      <c r="AF113" t="s">
        <v>180</v>
      </c>
      <c r="AG113" t="s">
        <v>181</v>
      </c>
      <c r="AH113" t="s">
        <v>182</v>
      </c>
    </row>
    <row r="114" spans="1:49" x14ac:dyDescent="0.25">
      <c r="A114">
        <v>2024</v>
      </c>
      <c r="B114">
        <f>PCNOxC!AP6*GDP!$B$2/GDP!$T$2</f>
        <v>0.50272308070490701</v>
      </c>
      <c r="C114">
        <f>PCNOxC!AP7*GDP!$B$2/GDP!$T$2</f>
        <v>0.55634687598009713</v>
      </c>
      <c r="D114">
        <f>PCNOxC!AP8*GDP!$B$2/GDP!$T$2</f>
        <v>0.60997067125528726</v>
      </c>
      <c r="K114">
        <f>PCNOxC!AU6*GDP!$B$2/GDP!$T$2</f>
        <v>20.108923228196282</v>
      </c>
      <c r="L114">
        <f>PCNOxC!AW6*GDP!$B$2/GDP!$T$2</f>
        <v>16.757436023496901</v>
      </c>
      <c r="M114">
        <f>PCNOxC!AY6*GDP!$B$2/GDP!$T$2</f>
        <v>13.405948818797521</v>
      </c>
      <c r="N114">
        <f>PCNOxC!AU7*GDP!$B$2/GDP!$T$2</f>
        <v>20.779220669136155</v>
      </c>
      <c r="O114">
        <f>PCNOxC!AW7*GDP!$B$2/GDP!$T$2</f>
        <v>16.757436023496901</v>
      </c>
      <c r="P114">
        <f>PCNOxC!AY7*GDP!$B$2/GDP!$T$2</f>
        <v>14.076246259737397</v>
      </c>
      <c r="Q114">
        <f>PCNOxC!AU8*GDP!$B$2/GDP!$T$2</f>
        <v>20.779220669136155</v>
      </c>
      <c r="R114">
        <f>PCNOxC!AW8*GDP!$B$2/GDP!$T$2</f>
        <v>17.427733464436777</v>
      </c>
      <c r="S114">
        <f>PCNOxC!AY8*GDP!$B$2/GDP!$T$2</f>
        <v>14.076246259737397</v>
      </c>
      <c r="Z114">
        <f>PCNOxC!AV6*GDP!$B$2/GDP!$T$2</f>
        <v>0.18098030905376655</v>
      </c>
      <c r="AA114">
        <f>PCNOxC!AX6*GDP!$B$2/GDP!$T$2</f>
        <v>0.14746543700677275</v>
      </c>
      <c r="AB114">
        <f>PCNOxC!AZ6*GDP!$B$2/GDP!$T$2</f>
        <v>0.12065353936917769</v>
      </c>
      <c r="AC114">
        <f>PCNOxC!AV7*GDP!$B$2/GDP!$T$2</f>
        <v>0.18098030905376655</v>
      </c>
      <c r="AD114">
        <f>PCNOxC!AX7*GDP!$B$2/GDP!$T$2</f>
        <v>0.15416841141617149</v>
      </c>
      <c r="AE114">
        <f>PCNOxC!AZ7*GDP!$B$2/GDP!$T$2</f>
        <v>0.12735651377857646</v>
      </c>
      <c r="AF114">
        <f>PCNOxC!AV8*GDP!$B$2/GDP!$T$2</f>
        <v>0.18768328346316532</v>
      </c>
      <c r="AG114">
        <f>PCNOxC!AX8*GDP!$B$2/GDP!$T$2</f>
        <v>0.15416841141617149</v>
      </c>
      <c r="AH114">
        <f>PCNOxC!AZ8*GDP!$B$2/GDP!$T$2</f>
        <v>0.12735651377857646</v>
      </c>
    </row>
    <row r="115" spans="1:49" x14ac:dyDescent="0.25">
      <c r="A115">
        <v>2023</v>
      </c>
      <c r="B115">
        <f>PCNOxC!AP10*GDP!$B$2/GDP!$Q$2</f>
        <v>0.50939918083224378</v>
      </c>
      <c r="C115">
        <f>PCNOxC!AP11*GDP!$B$2/GDP!$Q$2</f>
        <v>0.57022296361818325</v>
      </c>
      <c r="D115">
        <f>PCNOxC!AP12*GDP!$B$2/GDP!$Q$2</f>
        <v>0.62344377355588021</v>
      </c>
      <c r="K115">
        <f>PCNOxC!AU10*GDP!$B$2/GDP!$Q$2</f>
        <v>17.48683755095762</v>
      </c>
      <c r="L115">
        <f>PCNOxC!AW10*GDP!$B$2/GDP!$Q$2</f>
        <v>14.445648411660642</v>
      </c>
      <c r="M115">
        <f>PCNOxC!AY10*GDP!$B$2/GDP!$Q$2</f>
        <v>12.164756557187909</v>
      </c>
      <c r="N115">
        <f>PCNOxC!AU11*GDP!$B$2/GDP!$Q$2</f>
        <v>17.48683755095762</v>
      </c>
      <c r="O115">
        <f>PCNOxC!AW11*GDP!$B$2/GDP!$Q$2</f>
        <v>14.445648411660642</v>
      </c>
      <c r="P115">
        <f>PCNOxC!AY11*GDP!$B$2/GDP!$Q$2</f>
        <v>12.164756557187909</v>
      </c>
      <c r="Q115">
        <f>PCNOxC!AU12*GDP!$B$2/GDP!$Q$2</f>
        <v>18.247134835781864</v>
      </c>
      <c r="R115">
        <f>PCNOxC!AW12*GDP!$B$2/GDP!$Q$2</f>
        <v>15.205945696484886</v>
      </c>
      <c r="S115">
        <f>PCNOxC!AY12*GDP!$B$2/GDP!$Q$2</f>
        <v>12.164756557187909</v>
      </c>
      <c r="Z115">
        <f>PCNOxC!AV10*GDP!$B$2/GDP!$Q$2</f>
        <v>0.15966242981309128</v>
      </c>
      <c r="AA115">
        <f>PCNOxC!AX10*GDP!$B$2/GDP!$Q$2</f>
        <v>0.12925053842012155</v>
      </c>
      <c r="AB115">
        <f>PCNOxC!AZ10*GDP!$B$2/GDP!$Q$2</f>
        <v>0.10644161987539422</v>
      </c>
      <c r="AC115">
        <f>PCNOxC!AV11*GDP!$B$2/GDP!$Q$2</f>
        <v>0.15966242981309128</v>
      </c>
      <c r="AD115">
        <f>PCNOxC!AX11*GDP!$B$2/GDP!$Q$2</f>
        <v>0.12925053842012155</v>
      </c>
      <c r="AE115">
        <f>PCNOxC!AZ11*GDP!$B$2/GDP!$Q$2</f>
        <v>0.10644161987539422</v>
      </c>
      <c r="AF115">
        <f>PCNOxC!AV12*GDP!$B$2/GDP!$Q$2</f>
        <v>0.16726540266133375</v>
      </c>
      <c r="AG115">
        <f>PCNOxC!AX12*GDP!$B$2/GDP!$Q$2</f>
        <v>0.12925053842012155</v>
      </c>
      <c r="AH115">
        <f>PCNOxC!AZ12*GDP!$B$2/GDP!$Q$2</f>
        <v>0.10644161987539422</v>
      </c>
    </row>
    <row r="116" spans="1:49" x14ac:dyDescent="0.25">
      <c r="A116">
        <v>2021</v>
      </c>
      <c r="B116">
        <v>0.50939918083224378</v>
      </c>
      <c r="C116">
        <v>0.57022296361818325</v>
      </c>
      <c r="D116">
        <v>0.62344377355588021</v>
      </c>
      <c r="K116">
        <v>17.48683755095762</v>
      </c>
      <c r="L116">
        <v>14.445648411660642</v>
      </c>
      <c r="M116">
        <v>12.164756557187909</v>
      </c>
      <c r="N116">
        <v>17.48683755095762</v>
      </c>
      <c r="O116">
        <v>14.445648411660642</v>
      </c>
      <c r="P116">
        <v>12.164756557187909</v>
      </c>
      <c r="Q116">
        <v>18.247134835781864</v>
      </c>
      <c r="R116">
        <v>15.205945696484886</v>
      </c>
      <c r="S116">
        <v>12.164756557187909</v>
      </c>
      <c r="Z116">
        <v>0.15966242981309128</v>
      </c>
      <c r="AA116">
        <v>0.12925053842012155</v>
      </c>
      <c r="AB116">
        <v>0.10644161987539422</v>
      </c>
      <c r="AC116">
        <v>0.15966242981309128</v>
      </c>
      <c r="AD116">
        <v>0.12925053842012155</v>
      </c>
      <c r="AE116">
        <v>0.10644161987539422</v>
      </c>
      <c r="AF116">
        <v>0.16726540266133375</v>
      </c>
      <c r="AG116">
        <v>0.12925053842012155</v>
      </c>
      <c r="AH116">
        <v>0.10644161987539422</v>
      </c>
    </row>
    <row r="117" spans="1:49" x14ac:dyDescent="0.25">
      <c r="A117">
        <v>2020</v>
      </c>
      <c r="B117">
        <v>0.56345008703087307</v>
      </c>
      <c r="C117">
        <v>0.62784438269154419</v>
      </c>
      <c r="D117">
        <v>0.68418939139463142</v>
      </c>
      <c r="K117">
        <v>16.903502610926193</v>
      </c>
      <c r="L117">
        <v>14.488716523651021</v>
      </c>
      <c r="M117">
        <v>12.073930436375852</v>
      </c>
      <c r="N117">
        <v>17.708431306684581</v>
      </c>
      <c r="O117">
        <v>14.488716523651021</v>
      </c>
      <c r="P117">
        <v>12.073930436375852</v>
      </c>
      <c r="Q117">
        <v>17.708431306684581</v>
      </c>
      <c r="R117">
        <v>15.293645219409411</v>
      </c>
      <c r="S117">
        <v>12.073930436375852</v>
      </c>
      <c r="Z117">
        <v>0.15293645219409413</v>
      </c>
      <c r="AA117">
        <v>0.1287885913213424</v>
      </c>
      <c r="AB117">
        <v>0.10464073044859072</v>
      </c>
      <c r="AC117">
        <v>0.15293645219409413</v>
      </c>
      <c r="AD117">
        <v>0.1287885913213424</v>
      </c>
      <c r="AE117">
        <v>0.10464073044859072</v>
      </c>
      <c r="AF117">
        <v>0.16098573915167802</v>
      </c>
      <c r="AG117">
        <v>0.1287885913213424</v>
      </c>
      <c r="AH117">
        <v>0.10464073044859072</v>
      </c>
    </row>
    <row r="118" spans="1:49" x14ac:dyDescent="0.25">
      <c r="A118">
        <v>2019</v>
      </c>
      <c r="B118">
        <v>0.56345008703087307</v>
      </c>
      <c r="C118">
        <v>0.62784438269154419</v>
      </c>
      <c r="D118">
        <v>0.68418939139463142</v>
      </c>
      <c r="K118">
        <v>16.903502610926193</v>
      </c>
      <c r="L118">
        <v>14.488716523651021</v>
      </c>
      <c r="M118">
        <v>12.073930436375852</v>
      </c>
      <c r="N118">
        <v>17.708431306684581</v>
      </c>
      <c r="O118">
        <v>14.488716523651021</v>
      </c>
      <c r="P118">
        <v>12.073930436375852</v>
      </c>
      <c r="Q118">
        <v>17.708431306684581</v>
      </c>
      <c r="R118">
        <v>15.293645219409411</v>
      </c>
      <c r="S118">
        <v>12.073930436375852</v>
      </c>
      <c r="Z118">
        <v>0.15293645219409413</v>
      </c>
      <c r="AA118">
        <v>0.1287885913213424</v>
      </c>
      <c r="AB118">
        <v>0.10464073044859072</v>
      </c>
      <c r="AC118">
        <v>0.15293645219409413</v>
      </c>
      <c r="AD118">
        <v>0.1287885913213424</v>
      </c>
      <c r="AE118">
        <v>0.10464073044859072</v>
      </c>
      <c r="AF118">
        <v>0.16098573915167802</v>
      </c>
      <c r="AG118">
        <v>0.1287885913213424</v>
      </c>
      <c r="AH118">
        <v>0.10464073044859072</v>
      </c>
    </row>
    <row r="119" spans="1:49" x14ac:dyDescent="0.25">
      <c r="A119">
        <v>2018</v>
      </c>
      <c r="B119">
        <f>PCNOxC!AP26*GDP!$B$2/GDP!$N$2</f>
        <v>0.56345008703087307</v>
      </c>
      <c r="C119">
        <f>PCNOxC!AP27*GDP!$B$2/GDP!$N$2</f>
        <v>0.62784438269154419</v>
      </c>
      <c r="D119">
        <f>PCNOxC!AP28*GDP!$B$2/GDP!$N$2</f>
        <v>0.68418939139463142</v>
      </c>
      <c r="K119">
        <f>PCNOxC!AU22*GDP!$B$2/GDP!$N$2</f>
        <v>16.903502610926193</v>
      </c>
      <c r="L119">
        <f>PCNOxC!AW22*GDP!$B$2/GDP!$N$2</f>
        <v>14.488716523651021</v>
      </c>
      <c r="M119">
        <f>PCNOxC!AY22*GDP!$B$2/GDP!$N$2</f>
        <v>12.073930436375852</v>
      </c>
      <c r="N119">
        <f>PCNOxC!AU23*GDP!$B$2/GDP!$N$2</f>
        <v>17.708431306684581</v>
      </c>
      <c r="O119">
        <f>PCNOxC!AW23*GDP!$B$2/GDP!$N$2</f>
        <v>14.488716523651021</v>
      </c>
      <c r="P119">
        <f>PCNOxC!AY23*GDP!$B$2/GDP!$N$2</f>
        <v>12.073930436375852</v>
      </c>
      <c r="Q119">
        <f>PCNOxC!AU24*GDP!$B$2/GDP!$N$2</f>
        <v>17.708431306684581</v>
      </c>
      <c r="R119">
        <f>PCNOxC!AW24*GDP!$B$2/GDP!$N$2</f>
        <v>15.293645219409411</v>
      </c>
      <c r="S119">
        <f>PCNOxC!AY24*GDP!$B$2/GDP!$N$2</f>
        <v>12.073930436375852</v>
      </c>
      <c r="Z119">
        <f>PCNOxC!AV26*GDP!$B$2/GDP!$N$2</f>
        <v>0.15293645219409413</v>
      </c>
      <c r="AA119">
        <f>PCNOxC!AX26*GDP!$B$2/GDP!$N$2</f>
        <v>0.1287885913213424</v>
      </c>
      <c r="AB119">
        <f>PCNOxC!AZ26*GDP!$B$2/GDP!$N$2</f>
        <v>0.10464073044859072</v>
      </c>
      <c r="AC119">
        <f>PCNOxC!AV27*GDP!$B$2/GDP!$N$2</f>
        <v>0.15293645219409413</v>
      </c>
      <c r="AD119">
        <f>PCNOxC!AX27*GDP!$B$2/GDP!$N$2</f>
        <v>0.1287885913213424</v>
      </c>
      <c r="AE119">
        <f>PCNOxC!AZ27*GDP!$B$2/GDP!$N$2</f>
        <v>0.10464073044859072</v>
      </c>
      <c r="AF119">
        <f>PCNOxC!AV28*GDP!$B$2/GDP!$N$2</f>
        <v>0.16098573915167802</v>
      </c>
      <c r="AG119">
        <f>PCNOxC!AX28*GDP!$B$2/GDP!$N$2</f>
        <v>0.1287885913213424</v>
      </c>
      <c r="AH119">
        <f>PCNOxC!AZ28*GDP!$B$2/GDP!$N$2</f>
        <v>0.10464073044859072</v>
      </c>
    </row>
    <row r="128" spans="1:49" x14ac:dyDescent="0.25">
      <c r="A128" s="20" t="s">
        <v>217</v>
      </c>
      <c r="B128" s="20"/>
      <c r="C128" s="20"/>
      <c r="D128" s="20"/>
      <c r="L128" s="20" t="s">
        <v>219</v>
      </c>
      <c r="M128" s="20"/>
      <c r="N128" s="20"/>
      <c r="O128" s="20"/>
      <c r="P128" s="20"/>
      <c r="Q128" s="20"/>
      <c r="R128" s="20"/>
      <c r="S128" s="20"/>
      <c r="T128" s="20"/>
      <c r="U128" s="20"/>
      <c r="V128" s="20"/>
      <c r="W128" s="20"/>
      <c r="X128" s="20"/>
      <c r="Y128" s="20"/>
      <c r="Z128" s="20"/>
      <c r="AI128" s="20" t="s">
        <v>220</v>
      </c>
      <c r="AJ128" s="20"/>
      <c r="AK128" s="20"/>
      <c r="AL128" s="20"/>
      <c r="AM128" s="20"/>
      <c r="AN128" s="20"/>
      <c r="AO128" s="20"/>
      <c r="AP128" s="20"/>
      <c r="AQ128" s="20"/>
      <c r="AR128" s="20"/>
      <c r="AS128" s="20"/>
      <c r="AT128" s="20"/>
      <c r="AU128" s="20"/>
      <c r="AV128" s="20"/>
      <c r="AW128" s="20"/>
    </row>
    <row r="129" spans="1:49" x14ac:dyDescent="0.25">
      <c r="B129">
        <v>9000</v>
      </c>
      <c r="C129">
        <v>10000</v>
      </c>
      <c r="D129">
        <v>11000</v>
      </c>
      <c r="L129" t="s">
        <v>168</v>
      </c>
      <c r="M129" t="s">
        <v>169</v>
      </c>
      <c r="N129" t="s">
        <v>170</v>
      </c>
      <c r="O129" t="s">
        <v>172</v>
      </c>
      <c r="P129" t="s">
        <v>171</v>
      </c>
      <c r="Q129" t="s">
        <v>173</v>
      </c>
      <c r="R129" t="s">
        <v>174</v>
      </c>
      <c r="S129" t="s">
        <v>175</v>
      </c>
      <c r="T129" t="s">
        <v>176</v>
      </c>
      <c r="U129" t="s">
        <v>177</v>
      </c>
      <c r="V129" t="s">
        <v>178</v>
      </c>
      <c r="W129" t="s">
        <v>179</v>
      </c>
      <c r="X129" t="s">
        <v>180</v>
      </c>
      <c r="Y129" t="s">
        <v>181</v>
      </c>
      <c r="Z129" t="s">
        <v>182</v>
      </c>
      <c r="AI129" t="s">
        <v>168</v>
      </c>
      <c r="AJ129" t="s">
        <v>169</v>
      </c>
      <c r="AK129" t="s">
        <v>170</v>
      </c>
      <c r="AL129" t="s">
        <v>172</v>
      </c>
      <c r="AM129" t="s">
        <v>171</v>
      </c>
      <c r="AN129" t="s">
        <v>173</v>
      </c>
      <c r="AO129" t="s">
        <v>174</v>
      </c>
      <c r="AP129" t="s">
        <v>175</v>
      </c>
      <c r="AQ129" t="s">
        <v>176</v>
      </c>
      <c r="AR129" t="s">
        <v>177</v>
      </c>
      <c r="AS129" t="s">
        <v>178</v>
      </c>
      <c r="AT129" t="s">
        <v>179</v>
      </c>
      <c r="AU129" t="s">
        <v>180</v>
      </c>
      <c r="AV129" t="s">
        <v>181</v>
      </c>
      <c r="AW129" t="s">
        <v>182</v>
      </c>
    </row>
    <row r="130" spans="1:49" x14ac:dyDescent="0.25">
      <c r="A130">
        <v>2024</v>
      </c>
      <c r="B130">
        <f>PCNOxC!BC6*GDP!$B$2/GDP!$T$2</f>
        <v>0.83787180117484505</v>
      </c>
      <c r="C130">
        <f>PCNOxC!BC7*GDP!$B$2/GDP!$T$2</f>
        <v>0.92501046849702884</v>
      </c>
      <c r="D130">
        <f>PCNOxC!BC8*GDP!$B$2/GDP!$T$2</f>
        <v>1.0255550846380104</v>
      </c>
      <c r="L130">
        <f>PCNOxC!BD6*GDP!$B$2/GDP!$T$2</f>
        <v>38.877251574512819</v>
      </c>
      <c r="M130">
        <f>PCNOxC!BF6*GDP!$B$2/GDP!$T$2</f>
        <v>20.779220669136155</v>
      </c>
      <c r="N130">
        <f>PCNOxC!BH6*GDP!$B$2/GDP!$T$2</f>
        <v>16.087138582557024</v>
      </c>
      <c r="O130">
        <f>PCNOxC!BJ6*GDP!$B$2/GDP!$T$2</f>
        <v>12.735651377857645</v>
      </c>
      <c r="P130">
        <f>PCNOxC!BL6*GDP!$B$2/GDP!$T$2</f>
        <v>10.724759055038017</v>
      </c>
      <c r="Q130">
        <f>PCNOxC!BD7*GDP!$B$2/GDP!$T$2</f>
        <v>39.547549015452688</v>
      </c>
      <c r="R130">
        <f>PCNOxC!BF7*GDP!$B$2/GDP!$T$2</f>
        <v>21.449518110076035</v>
      </c>
      <c r="S130">
        <f>PCNOxC!BH7*GDP!$B$2/GDP!$T$2</f>
        <v>16.087138582557024</v>
      </c>
      <c r="T130">
        <f>PCNOxC!BJ7*GDP!$B$2/GDP!$T$2</f>
        <v>13.405948818797521</v>
      </c>
      <c r="U130">
        <f>PCNOxC!BL7*GDP!$B$2/GDP!$T$2</f>
        <v>10.724759055038017</v>
      </c>
      <c r="V130">
        <f>PCNOxC!BD8*GDP!$B$2/GDP!$T$2</f>
        <v>40.217846456392564</v>
      </c>
      <c r="W130">
        <f>PCNOxC!BF8*GDP!$B$2/GDP!$T$2</f>
        <v>22.119815551015911</v>
      </c>
      <c r="X130">
        <f>PCNOxC!BH8*GDP!$B$2/GDP!$T$2</f>
        <v>16.757436023496901</v>
      </c>
      <c r="Y130">
        <f>PCNOxC!BJ8*GDP!$B$2/GDP!$T$2</f>
        <v>13.405948818797521</v>
      </c>
      <c r="Z130">
        <f>PCNOxC!BL8*GDP!$B$2/GDP!$T$2</f>
        <v>11.395056495977894</v>
      </c>
      <c r="AI130">
        <f>PCNOxC!BE6*GDP!$B$2/GDP!$T$2</f>
        <v>0.34185169487933681</v>
      </c>
      <c r="AJ130">
        <f>PCNOxC!BG6*GDP!$B$2/GDP!$T$2</f>
        <v>0.18768328346316532</v>
      </c>
      <c r="AK130">
        <f>PCNOxC!BI6*GDP!$B$2/GDP!$T$2</f>
        <v>0.14076246259737396</v>
      </c>
      <c r="AL130">
        <f>PCNOxC!BK6*GDP!$B$2/GDP!$T$2</f>
        <v>0.11395056495977894</v>
      </c>
      <c r="AM130">
        <f>PCNOxC!BM6*GDP!$B$2/GDP!$T$2</f>
        <v>9.3841641731582659E-2</v>
      </c>
      <c r="AN130">
        <f>PCNOxC!BE7*GDP!$B$2/GDP!$T$2</f>
        <v>0.35525764369813428</v>
      </c>
      <c r="AO130">
        <f>PCNOxC!BG7*GDP!$B$2/GDP!$T$2</f>
        <v>0.18768328346316532</v>
      </c>
      <c r="AP130">
        <f>PCNOxC!BI7*GDP!$B$2/GDP!$T$2</f>
        <v>0.14076246259737396</v>
      </c>
      <c r="AQ130">
        <f>PCNOxC!BK7*GDP!$B$2/GDP!$T$2</f>
        <v>0.12065353936917769</v>
      </c>
      <c r="AR130">
        <f>PCNOxC!BM7*GDP!$B$2/GDP!$T$2</f>
        <v>0.10054461614098141</v>
      </c>
      <c r="AS130">
        <f>PCNOxC!BE8*GDP!$B$2/GDP!$T$2</f>
        <v>0.36196061810753311</v>
      </c>
      <c r="AT130">
        <f>PCNOxC!BG8*GDP!$B$2/GDP!$T$2</f>
        <v>0.19438625787256403</v>
      </c>
      <c r="AU130">
        <f>PCNOxC!BI8*GDP!$B$2/GDP!$T$2</f>
        <v>0.14746543700677275</v>
      </c>
      <c r="AV130">
        <f>PCNOxC!BK8*GDP!$B$2/GDP!$T$2</f>
        <v>0.12065353936917769</v>
      </c>
      <c r="AW130">
        <f>PCNOxC!BM8*GDP!$B$2/GDP!$T$2</f>
        <v>0.10054461614098141</v>
      </c>
    </row>
    <row r="131" spans="1:49" x14ac:dyDescent="0.25">
      <c r="A131">
        <v>2023</v>
      </c>
      <c r="B131">
        <f>PCNOxC!BC10*GDP!$B$2/GDP!$Q$2</f>
        <v>1.7182718637027918</v>
      </c>
      <c r="C131">
        <f>PCNOxC!BC11*GDP!$B$2/GDP!$Q$2</f>
        <v>1.9159491577570955</v>
      </c>
      <c r="D131">
        <f>PCNOxC!BC12*GDP!$B$2/GDP!$Q$2</f>
        <v>2.1060234789631567</v>
      </c>
      <c r="L131">
        <f>PCNOxC!BD10*GDP!$B$2/GDP!$Q$2</f>
        <v>35.733972386739481</v>
      </c>
      <c r="M131">
        <f>PCNOxC!BF10*GDP!$B$2/GDP!$Q$2</f>
        <v>19.007432120606108</v>
      </c>
      <c r="N131">
        <f>PCNOxC!BH10*GDP!$B$2/GDP!$Q$2</f>
        <v>14.445648411660642</v>
      </c>
      <c r="O131">
        <f>PCNOxC!BJ10*GDP!$B$2/GDP!$Q$2</f>
        <v>12.164756557187909</v>
      </c>
      <c r="P131">
        <f>PCNOxC!BL10*GDP!$B$2/GDP!$Q$2</f>
        <v>9.8838647027151758</v>
      </c>
      <c r="Q131">
        <f>PCNOxC!BD11*GDP!$B$2/GDP!$Q$2</f>
        <v>36.494269671563728</v>
      </c>
      <c r="R131">
        <f>PCNOxC!BF11*GDP!$B$2/GDP!$Q$2</f>
        <v>19.767729405430352</v>
      </c>
      <c r="S131">
        <f>PCNOxC!BH11*GDP!$B$2/GDP!$Q$2</f>
        <v>15.205945696484886</v>
      </c>
      <c r="T131">
        <f>PCNOxC!BJ11*GDP!$B$2/GDP!$Q$2</f>
        <v>12.164756557187909</v>
      </c>
      <c r="U131">
        <f>PCNOxC!BL11*GDP!$B$2/GDP!$Q$2</f>
        <v>9.8838647027151758</v>
      </c>
      <c r="V131">
        <f>PCNOxC!BD12*GDP!$B$2/GDP!$Q$2</f>
        <v>37.254566956387976</v>
      </c>
      <c r="W131">
        <f>PCNOxC!BF12*GDP!$B$2/GDP!$Q$2</f>
        <v>20.528026690254595</v>
      </c>
      <c r="X131">
        <f>PCNOxC!BH12*GDP!$B$2/GDP!$Q$2</f>
        <v>15.205945696484886</v>
      </c>
      <c r="Y131">
        <f>PCNOxC!BJ12*GDP!$B$2/GDP!$Q$2</f>
        <v>12.925053842012153</v>
      </c>
      <c r="Z131">
        <f>PCNOxC!BL12*GDP!$B$2/GDP!$Q$2</f>
        <v>10.64416198753942</v>
      </c>
      <c r="AI131">
        <f>PCNOxC!BE10*GDP!$B$2/GDP!$Q$2</f>
        <v>0.3117218867779401</v>
      </c>
      <c r="AJ131">
        <f>PCNOxC!BG10*GDP!$B$2/GDP!$Q$2</f>
        <v>0.17486837550957618</v>
      </c>
      <c r="AK131">
        <f>PCNOxC!BI10*GDP!$B$2/GDP!$Q$2</f>
        <v>0.12925053842012155</v>
      </c>
      <c r="AL131">
        <f>PCNOxC!BK10*GDP!$B$2/GDP!$Q$2</f>
        <v>0.10644161987539422</v>
      </c>
      <c r="AM131">
        <f>PCNOxC!BM10*GDP!$B$2/GDP!$Q$2</f>
        <v>9.1235674178909307E-2</v>
      </c>
      <c r="AN131">
        <f>PCNOxC!BE11*GDP!$B$2/GDP!$Q$2</f>
        <v>0.32692783247442503</v>
      </c>
      <c r="AO131">
        <f>PCNOxC!BG11*GDP!$B$2/GDP!$Q$2</f>
        <v>0.17486837550957618</v>
      </c>
      <c r="AP131">
        <f>PCNOxC!BI11*GDP!$B$2/GDP!$Q$2</f>
        <v>0.12925053842012155</v>
      </c>
      <c r="AQ131">
        <f>PCNOxC!BK11*GDP!$B$2/GDP!$Q$2</f>
        <v>0.10644161987539422</v>
      </c>
      <c r="AR131">
        <f>PCNOxC!BM11*GDP!$B$2/GDP!$Q$2</f>
        <v>9.1235674178909307E-2</v>
      </c>
      <c r="AS131">
        <f>PCNOxC!BE12*GDP!$B$2/GDP!$Q$2</f>
        <v>0.33453080532266749</v>
      </c>
      <c r="AT131">
        <f>PCNOxC!BG12*GDP!$B$2/GDP!$Q$2</f>
        <v>0.18247134835781861</v>
      </c>
      <c r="AU131">
        <f>PCNOxC!BI12*GDP!$B$2/GDP!$Q$2</f>
        <v>0.12925053842012155</v>
      </c>
      <c r="AV131">
        <f>PCNOxC!BK12*GDP!$B$2/GDP!$Q$2</f>
        <v>0.10644161987539422</v>
      </c>
      <c r="AW131">
        <f>PCNOxC!BM12*GDP!$B$2/GDP!$Q$2</f>
        <v>9.1235674178909307E-2</v>
      </c>
    </row>
    <row r="132" spans="1:49" x14ac:dyDescent="0.25">
      <c r="A132">
        <v>2021</v>
      </c>
      <c r="B132">
        <v>1.7182718637027918</v>
      </c>
      <c r="C132">
        <v>1.9159491577570955</v>
      </c>
      <c r="D132">
        <v>2.1060234789631567</v>
      </c>
      <c r="L132">
        <v>35.733972386739481</v>
      </c>
      <c r="M132">
        <v>19.007432120606108</v>
      </c>
      <c r="N132">
        <v>14.445648411660642</v>
      </c>
      <c r="O132">
        <v>12.164756557187909</v>
      </c>
      <c r="P132">
        <v>9.8838647027151758</v>
      </c>
      <c r="Q132">
        <v>36.494269671563728</v>
      </c>
      <c r="R132">
        <v>19.767729405430352</v>
      </c>
      <c r="S132">
        <v>15.205945696484886</v>
      </c>
      <c r="T132">
        <v>12.164756557187909</v>
      </c>
      <c r="U132">
        <v>9.8838647027151758</v>
      </c>
      <c r="V132">
        <v>37.254566956387976</v>
      </c>
      <c r="W132">
        <v>20.528026690254595</v>
      </c>
      <c r="X132">
        <v>15.205945696484886</v>
      </c>
      <c r="Y132">
        <v>12.925053842012153</v>
      </c>
      <c r="Z132">
        <v>10.64416198753942</v>
      </c>
      <c r="AI132">
        <v>0.3117218867779401</v>
      </c>
      <c r="AJ132">
        <v>0.17486837550957618</v>
      </c>
      <c r="AK132">
        <v>0.12925053842012155</v>
      </c>
      <c r="AL132">
        <v>0.10644161987539422</v>
      </c>
      <c r="AM132">
        <v>9.1235674178909307E-2</v>
      </c>
      <c r="AN132">
        <v>0.32692783247442503</v>
      </c>
      <c r="AO132">
        <v>0.17486837550957618</v>
      </c>
      <c r="AP132">
        <v>0.12925053842012155</v>
      </c>
      <c r="AQ132">
        <v>0.10644161987539422</v>
      </c>
      <c r="AR132">
        <v>9.1235674178909307E-2</v>
      </c>
      <c r="AS132">
        <v>0.33453080532266749</v>
      </c>
      <c r="AT132">
        <v>0.18247134835781861</v>
      </c>
      <c r="AU132">
        <v>0.12925053842012155</v>
      </c>
      <c r="AV132">
        <v>0.10644161987539422</v>
      </c>
      <c r="AW132">
        <v>9.1235674178909307E-2</v>
      </c>
    </row>
    <row r="133" spans="1:49" x14ac:dyDescent="0.25">
      <c r="A133">
        <v>2020</v>
      </c>
      <c r="B133">
        <v>1.875483861117049</v>
      </c>
      <c r="C133">
        <v>2.0847653220142304</v>
      </c>
      <c r="D133">
        <v>2.294046782911412</v>
      </c>
      <c r="L133">
        <v>35.416862613369162</v>
      </c>
      <c r="M133">
        <v>19.318288698201361</v>
      </c>
      <c r="N133">
        <v>14.488716523651021</v>
      </c>
      <c r="O133">
        <v>12.073930436375852</v>
      </c>
      <c r="P133">
        <v>9.6591443491006803</v>
      </c>
      <c r="Q133">
        <v>36.221791309127553</v>
      </c>
      <c r="R133">
        <v>19.318288698201361</v>
      </c>
      <c r="S133">
        <v>14.488716523651021</v>
      </c>
      <c r="T133">
        <v>12.073930436375852</v>
      </c>
      <c r="U133">
        <v>9.6591443491006803</v>
      </c>
      <c r="V133">
        <v>37.026720004885945</v>
      </c>
      <c r="W133">
        <v>20.123217393959752</v>
      </c>
      <c r="X133">
        <v>15.293645219409411</v>
      </c>
      <c r="Y133">
        <v>12.073930436375852</v>
      </c>
      <c r="Z133">
        <v>10.46407304485907</v>
      </c>
      <c r="AI133">
        <v>0.30587290438818826</v>
      </c>
      <c r="AJ133">
        <v>0.16903502610926191</v>
      </c>
      <c r="AK133">
        <v>0.1287885913213424</v>
      </c>
      <c r="AL133">
        <v>0.10464073044859072</v>
      </c>
      <c r="AM133">
        <v>8.8542156533422914E-2</v>
      </c>
      <c r="AN133">
        <v>0.31392219134577209</v>
      </c>
      <c r="AO133">
        <v>0.16903502610926191</v>
      </c>
      <c r="AP133">
        <v>0.1287885913213424</v>
      </c>
      <c r="AQ133">
        <v>0.10464073044859072</v>
      </c>
      <c r="AR133">
        <v>8.8542156533422914E-2</v>
      </c>
      <c r="AS133">
        <v>0.32197147830335604</v>
      </c>
      <c r="AT133">
        <v>0.17708431306684583</v>
      </c>
      <c r="AU133">
        <v>0.1287885913213424</v>
      </c>
      <c r="AV133">
        <v>0.10464073044859072</v>
      </c>
      <c r="AW133">
        <v>8.8542156533422914E-2</v>
      </c>
    </row>
    <row r="134" spans="1:49" x14ac:dyDescent="0.25">
      <c r="A134">
        <v>2019</v>
      </c>
      <c r="B134">
        <v>1.875483861117049</v>
      </c>
      <c r="C134">
        <v>2.0847653220142304</v>
      </c>
      <c r="D134">
        <v>2.294046782911412</v>
      </c>
      <c r="L134">
        <v>35.416862613369162</v>
      </c>
      <c r="M134">
        <v>19.318288698201361</v>
      </c>
      <c r="N134">
        <v>14.488716523651021</v>
      </c>
      <c r="O134">
        <v>12.073930436375852</v>
      </c>
      <c r="P134">
        <v>9.6591443491006803</v>
      </c>
      <c r="Q134">
        <v>36.221791309127553</v>
      </c>
      <c r="R134">
        <v>19.318288698201361</v>
      </c>
      <c r="S134">
        <v>14.488716523651021</v>
      </c>
      <c r="T134">
        <v>12.073930436375852</v>
      </c>
      <c r="U134">
        <v>9.6591443491006803</v>
      </c>
      <c r="V134">
        <v>37.026720004885945</v>
      </c>
      <c r="W134">
        <v>20.123217393959752</v>
      </c>
      <c r="X134">
        <v>15.293645219409411</v>
      </c>
      <c r="Y134">
        <v>12.073930436375852</v>
      </c>
      <c r="Z134">
        <v>10.46407304485907</v>
      </c>
      <c r="AI134">
        <v>0.30587290438818826</v>
      </c>
      <c r="AJ134">
        <v>0.16903502610926191</v>
      </c>
      <c r="AK134">
        <v>0.1287885913213424</v>
      </c>
      <c r="AL134">
        <v>0.10464073044859072</v>
      </c>
      <c r="AM134">
        <v>8.8542156533422914E-2</v>
      </c>
      <c r="AN134">
        <v>0.31392219134577209</v>
      </c>
      <c r="AO134">
        <v>0.16903502610926191</v>
      </c>
      <c r="AP134">
        <v>0.1287885913213424</v>
      </c>
      <c r="AQ134">
        <v>0.10464073044859072</v>
      </c>
      <c r="AR134">
        <v>8.8542156533422914E-2</v>
      </c>
      <c r="AS134">
        <v>0.32197147830335604</v>
      </c>
      <c r="AT134">
        <v>0.17708431306684583</v>
      </c>
      <c r="AU134">
        <v>0.1287885913213424</v>
      </c>
      <c r="AV134">
        <v>0.10464073044859072</v>
      </c>
      <c r="AW134">
        <v>8.8542156533422914E-2</v>
      </c>
    </row>
    <row r="135" spans="1:49" x14ac:dyDescent="0.25">
      <c r="A135">
        <v>2018</v>
      </c>
      <c r="B135">
        <f>PCNOxC!BC22*GDP!$B$2/GDP!$N$2</f>
        <v>1.875483861117049</v>
      </c>
      <c r="C135">
        <f>PCNOxC!BC23*GDP!$B$2/GDP!$N$2</f>
        <v>2.0847653220142304</v>
      </c>
      <c r="D135">
        <f>PCNOxC!BC24*GDP!$B$2/GDP!$N$2</f>
        <v>2.294046782911412</v>
      </c>
      <c r="L135">
        <f>PCNOxC!BD22*GDP!$B$2/GDP!$N$2</f>
        <v>35.416862613369162</v>
      </c>
      <c r="M135">
        <f>PCNOxC!BF22*GDP!$B$2/GDP!$N$2</f>
        <v>19.318288698201361</v>
      </c>
      <c r="N135">
        <f>PCNOxC!BH26*GDP!$B$2/GDP!$N$2</f>
        <v>14.488716523651021</v>
      </c>
      <c r="O135">
        <f>PCNOxC!BJ26*GDP!$B$2/GDP!$N$2</f>
        <v>12.073930436375852</v>
      </c>
      <c r="P135">
        <f>PCNOxC!BL26*GDP!$B$2/GDP!$N$2</f>
        <v>9.6591443491006803</v>
      </c>
      <c r="Q135">
        <f>PCNOxC!BD23*GDP!$B$2/GDP!$N$2</f>
        <v>36.221791309127553</v>
      </c>
      <c r="R135">
        <f>PCNOxC!BF23*GDP!$B$2/GDP!$N$2</f>
        <v>19.318288698201361</v>
      </c>
      <c r="S135">
        <f>PCNOxC!BH27*GDP!$B$2/GDP!$N$2</f>
        <v>14.488716523651021</v>
      </c>
      <c r="T135">
        <f>PCNOxC!BJ27*GDP!$B$2/GDP!$N$2</f>
        <v>12.073930436375852</v>
      </c>
      <c r="U135">
        <f>PCNOxC!BL27*GDP!$B$2/GDP!$N$2</f>
        <v>9.6591443491006803</v>
      </c>
      <c r="V135">
        <f>PCNOxC!BD24*GDP!$B$2/GDP!$N$2</f>
        <v>37.026720004885945</v>
      </c>
      <c r="W135">
        <f>PCNOxC!BF24*GDP!$B$2/GDP!$N$2</f>
        <v>20.123217393959752</v>
      </c>
      <c r="X135">
        <f>PCNOxC!BH28*GDP!$B$2/GDP!$N$2</f>
        <v>15.293645219409411</v>
      </c>
      <c r="Y135">
        <f>PCNOxC!BJ28*GDP!$B$2/GDP!$N$2</f>
        <v>12.073930436375852</v>
      </c>
      <c r="Z135">
        <f>PCNOxC!BL28*GDP!$B$2/GDP!$N$2</f>
        <v>10.46407304485907</v>
      </c>
      <c r="AI135">
        <f>PCNOxC!BE22*GDP!$B$2/GDP!$N$2</f>
        <v>0.30587290438818826</v>
      </c>
      <c r="AJ135">
        <f>PCNOxC!BG22*GDP!$B$2/GDP!$N$2</f>
        <v>0.16903502610926191</v>
      </c>
      <c r="AK135">
        <f>PCNOxC!BI26*GDP!$B$2/GDP!$N$2</f>
        <v>0.1287885913213424</v>
      </c>
      <c r="AL135">
        <f>PCNOxC!BK26*GDP!$B$2/GDP!$N$2</f>
        <v>0.10464073044859072</v>
      </c>
      <c r="AM135">
        <f>PCNOxC!BM26*GDP!$B$2/GDP!$N$2</f>
        <v>8.8542156533422914E-2</v>
      </c>
      <c r="AN135">
        <f>PCNOxC!BE23*GDP!$B$2/GDP!$N$2</f>
        <v>0.31392219134577209</v>
      </c>
      <c r="AO135">
        <f>PCNOxC!BG23*GDP!$B$2/GDP!$N$2</f>
        <v>0.16903502610926191</v>
      </c>
      <c r="AP135">
        <f>PCNOxC!BI27*GDP!$B$2/GDP!$N$2</f>
        <v>0.1287885913213424</v>
      </c>
      <c r="AQ135">
        <f>PCNOxC!BK27*GDP!$B$2/GDP!$N$2</f>
        <v>0.10464073044859072</v>
      </c>
      <c r="AR135">
        <f>PCNOxC!BM27*GDP!$B$2/GDP!$N$2</f>
        <v>8.8542156533422914E-2</v>
      </c>
      <c r="AS135">
        <f>PCNOxC!BE24*GDP!$B$2/GDP!$N$2</f>
        <v>0.32197147830335604</v>
      </c>
      <c r="AT135">
        <f>PCNOxC!BG24*GDP!$B$2/GDP!$N$2</f>
        <v>0.17708431306684583</v>
      </c>
      <c r="AU135">
        <f>PCNOxC!BI28*GDP!$B$2/GDP!$N$2</f>
        <v>0.1287885913213424</v>
      </c>
      <c r="AV135">
        <f>PCNOxC!BK28*GDP!$B$2/GDP!$N$2</f>
        <v>0.10464073044859072</v>
      </c>
      <c r="AW135">
        <f>PCNOxC!BM28*GDP!$B$2/GDP!$N$2</f>
        <v>8.8542156533422914E-2</v>
      </c>
    </row>
    <row r="136" spans="1:49" x14ac:dyDescent="0.25">
      <c r="A136">
        <v>2016</v>
      </c>
      <c r="B136">
        <v>0.89898536308085841</v>
      </c>
      <c r="C136">
        <v>0.99407035340671834</v>
      </c>
      <c r="D136">
        <v>1.0977994337622021</v>
      </c>
      <c r="L136">
        <v>35.440769121456917</v>
      </c>
      <c r="M136">
        <v>19.016998065172004</v>
      </c>
      <c r="N136">
        <v>14.694953050360185</v>
      </c>
      <c r="O136">
        <v>9.5084990325860019</v>
      </c>
      <c r="P136">
        <v>9.5084990325860019</v>
      </c>
      <c r="Q136">
        <v>36.305178124419278</v>
      </c>
      <c r="R136">
        <v>19.881407068134369</v>
      </c>
      <c r="S136">
        <v>14.694953050360185</v>
      </c>
      <c r="T136">
        <v>10.372908035548365</v>
      </c>
      <c r="U136">
        <v>10.372908035548365</v>
      </c>
      <c r="V136">
        <v>37.169587127381639</v>
      </c>
      <c r="W136">
        <v>19.881407068134369</v>
      </c>
      <c r="X136">
        <v>14.694953050360185</v>
      </c>
      <c r="Y136">
        <v>10.372908035548365</v>
      </c>
      <c r="Z136">
        <v>10.372908035548365</v>
      </c>
      <c r="AI136">
        <v>0.31118724106645096</v>
      </c>
      <c r="AJ136">
        <v>0.17288180059247277</v>
      </c>
      <c r="AK136">
        <v>0.12966135044435456</v>
      </c>
      <c r="AL136">
        <v>0.10372908035548364</v>
      </c>
      <c r="AM136">
        <v>8.6440900296236384E-2</v>
      </c>
      <c r="AN136">
        <v>0.31983133109607459</v>
      </c>
      <c r="AO136">
        <v>0.17288180059247277</v>
      </c>
      <c r="AP136">
        <v>0.12966135044435456</v>
      </c>
      <c r="AQ136">
        <v>0.10372908035548364</v>
      </c>
      <c r="AR136">
        <v>8.6440900296236384E-2</v>
      </c>
      <c r="AS136">
        <v>0.32847542112569827</v>
      </c>
      <c r="AT136">
        <v>0.1815258906220964</v>
      </c>
      <c r="AU136">
        <v>0.12966135044435456</v>
      </c>
      <c r="AV136">
        <v>0.10372908035548364</v>
      </c>
      <c r="AW136">
        <v>8.6440900296236384E-2</v>
      </c>
    </row>
    <row r="137" spans="1:49" x14ac:dyDescent="0.25">
      <c r="A137">
        <v>2015</v>
      </c>
      <c r="B137">
        <v>0.89898536308085841</v>
      </c>
      <c r="C137">
        <v>0.99407035340671834</v>
      </c>
      <c r="D137">
        <v>1.0977994337622021</v>
      </c>
      <c r="L137">
        <v>35.440769121456917</v>
      </c>
      <c r="M137">
        <v>19.016998065172004</v>
      </c>
      <c r="N137">
        <v>14.694953050360185</v>
      </c>
      <c r="O137">
        <v>9.5084990325860019</v>
      </c>
      <c r="P137">
        <v>9.5084990325860019</v>
      </c>
      <c r="Q137">
        <v>36.305178124419278</v>
      </c>
      <c r="R137">
        <v>19.881407068134369</v>
      </c>
      <c r="S137">
        <v>14.694953050360185</v>
      </c>
      <c r="T137">
        <v>10.372908035548365</v>
      </c>
      <c r="U137">
        <v>10.372908035548365</v>
      </c>
      <c r="V137">
        <v>37.169587127381639</v>
      </c>
      <c r="W137">
        <v>19.881407068134369</v>
      </c>
      <c r="X137">
        <v>14.694953050360185</v>
      </c>
      <c r="Y137">
        <v>10.372908035548365</v>
      </c>
      <c r="Z137">
        <v>10.372908035548365</v>
      </c>
      <c r="AI137">
        <v>0.31118724106645096</v>
      </c>
      <c r="AJ137">
        <v>0.17288180059247277</v>
      </c>
      <c r="AK137">
        <v>0.12966135044435456</v>
      </c>
      <c r="AL137">
        <v>0.10372908035548364</v>
      </c>
      <c r="AM137">
        <v>8.6440900296236384E-2</v>
      </c>
      <c r="AN137">
        <v>0.31983133109607459</v>
      </c>
      <c r="AO137">
        <v>0.17288180059247277</v>
      </c>
      <c r="AP137">
        <v>0.12966135044435456</v>
      </c>
      <c r="AQ137">
        <v>0.10372908035548364</v>
      </c>
      <c r="AR137">
        <v>8.6440900296236384E-2</v>
      </c>
      <c r="AS137">
        <v>0.32847542112569827</v>
      </c>
      <c r="AT137">
        <v>0.1815258906220964</v>
      </c>
      <c r="AU137">
        <v>0.12966135044435456</v>
      </c>
      <c r="AV137">
        <v>0.10372908035548364</v>
      </c>
      <c r="AW137">
        <v>8.6440900296236384E-2</v>
      </c>
    </row>
    <row r="138" spans="1:49" x14ac:dyDescent="0.25">
      <c r="A138">
        <v>2013</v>
      </c>
      <c r="B138">
        <f>PCNOxC!BC30*GDP!$B$2/GDP!$I$2</f>
        <v>0.89898536308085841</v>
      </c>
      <c r="C138">
        <f>PCNOxC!BC31*GDP!$B$2/GDP!$I$2</f>
        <v>0.99407035340671834</v>
      </c>
      <c r="D138">
        <f>PCNOxC!BC32*GDP!$B$2/GDP!$I$2</f>
        <v>1.0977994337622021</v>
      </c>
      <c r="L138">
        <f>PCNOxC!BD30*GDP!$B$2/GDP!$I$2</f>
        <v>35.440769121456917</v>
      </c>
      <c r="M138">
        <f>PCNOxC!BF30*GDP!$B$2/GDP!$I$2</f>
        <v>19.016998065172004</v>
      </c>
      <c r="N138">
        <f>PCNOxC!BH30*GDP!$B$2/GDP!$I$2</f>
        <v>14.694953050360185</v>
      </c>
      <c r="O138">
        <f>PCNOxC!BJ34*GDP!$B$2/GDP!$I$2</f>
        <v>9.5084990325860019</v>
      </c>
      <c r="P138">
        <f>PCNOxC!BL30*GDP!$B$2/GDP!$I$2</f>
        <v>9.5084990325860019</v>
      </c>
      <c r="Q138">
        <f>PCNOxC!BD31*GDP!$B$2/GDP!$I$2</f>
        <v>36.305178124419278</v>
      </c>
      <c r="R138">
        <f>PCNOxC!BF31*GDP!$B$2/GDP!$I$2</f>
        <v>19.881407068134369</v>
      </c>
      <c r="S138">
        <f>PCNOxC!BH31*GDP!$B$2/GDP!$I$2</f>
        <v>14.694953050360185</v>
      </c>
      <c r="T138">
        <f>PCNOxC!BJ35*GDP!$B$2/GDP!$I$2</f>
        <v>10.372908035548365</v>
      </c>
      <c r="U138">
        <f>PCNOxC!BL31*GDP!$B$2/GDP!$I$2</f>
        <v>10.372908035548365</v>
      </c>
      <c r="V138">
        <f>PCNOxC!BD32*GDP!$B$2/GDP!$I$2</f>
        <v>37.169587127381639</v>
      </c>
      <c r="W138">
        <f>PCNOxC!BF32*GDP!$B$2/GDP!$I$2</f>
        <v>19.881407068134369</v>
      </c>
      <c r="X138">
        <f>PCNOxC!BH32*GDP!$B$2/GDP!$I$2</f>
        <v>14.694953050360185</v>
      </c>
      <c r="Y138">
        <f>PCNOxC!BJ36*GDP!$B$2/GDP!$I$2</f>
        <v>10.372908035548365</v>
      </c>
      <c r="Z138">
        <f>PCNOxC!BL32*GDP!$B$2/GDP!$I$2</f>
        <v>10.372908035548365</v>
      </c>
      <c r="AI138">
        <f>PCNOxC!BE30*GDP!$B$2/GDP!$I$2</f>
        <v>0.31118724106645096</v>
      </c>
      <c r="AJ138">
        <f>PCNOxC!BG30*GDP!$B$2/GDP!$I$2</f>
        <v>0.17288180059247277</v>
      </c>
      <c r="AK138">
        <f>PCNOxC!BI30*GDP!$B$2/GDP!$I$2</f>
        <v>0.12966135044435456</v>
      </c>
      <c r="AL138">
        <f>PCNOxC!BK30*GDP!$B$2/GDP!$I$2</f>
        <v>0.10372908035548364</v>
      </c>
      <c r="AM138">
        <f>PCNOxC!BM30*GDP!$B$2/GDP!$I$2</f>
        <v>8.6440900296236384E-2</v>
      </c>
      <c r="AN138">
        <f>PCNOxC!BE31*GDP!$B$2/GDP!$I$2</f>
        <v>0.31983133109607459</v>
      </c>
      <c r="AO138">
        <f>PCNOxC!BG31*GDP!$B$2/GDP!$I$2</f>
        <v>0.17288180059247277</v>
      </c>
      <c r="AP138">
        <f>PCNOxC!BI31*GDP!$B$2/GDP!$I$2</f>
        <v>0.12966135044435456</v>
      </c>
      <c r="AQ138">
        <f>PCNOxC!BK31*GDP!$B$2/GDP!$I$2</f>
        <v>0.10372908035548364</v>
      </c>
      <c r="AR138">
        <f>PCNOxC!BM31*GDP!$B$2/GDP!$I$2</f>
        <v>8.6440900296236384E-2</v>
      </c>
      <c r="AS138">
        <f>PCNOxC!BE32*GDP!$B$2/GDP!$I$2</f>
        <v>0.32847542112569827</v>
      </c>
      <c r="AT138">
        <f>PCNOxC!BG32*GDP!$B$2/GDP!$I$2</f>
        <v>0.1815258906220964</v>
      </c>
      <c r="AU138">
        <f>PCNOxC!BI32*GDP!$B$2/GDP!$I$2</f>
        <v>0.12966135044435456</v>
      </c>
      <c r="AV138">
        <f>PCNOxC!BK32*GDP!$B$2/GDP!$I$2</f>
        <v>0.10372908035548364</v>
      </c>
      <c r="AW138">
        <f>PCNOxC!BM32*GDP!$B$2/GDP!$I$2</f>
        <v>8.6440900296236384E-2</v>
      </c>
    </row>
    <row r="139" spans="1:49" x14ac:dyDescent="0.25">
      <c r="A139">
        <v>2010</v>
      </c>
      <c r="B139">
        <f>PCNOxC!BC34*GDP!$B$2/GDP!$E$2</f>
        <v>0.80588958760379392</v>
      </c>
      <c r="C139">
        <f>PCNOxC!BC35*GDP!$B$2/GDP!$E$2</f>
        <v>0.89746794983149769</v>
      </c>
      <c r="D139">
        <f>PCNOxC!BC36*GDP!$B$2/GDP!$E$2</f>
        <v>0.98904631205920157</v>
      </c>
      <c r="L139">
        <f>PCNOxC!BD34*GDP!$B$2/GDP!$E$2</f>
        <v>31.136643157419307</v>
      </c>
      <c r="M139">
        <f>PCNOxC!BF34*GDP!$B$2/GDP!$E$2</f>
        <v>16.484105200986694</v>
      </c>
      <c r="N139">
        <f>PCNOxC!BH34*GDP!$B$2/GDP!$E$2</f>
        <v>12.820970711878539</v>
      </c>
      <c r="O139">
        <f>PCNOxC!BJ34*GDP!$B$2/GDP!$E$2</f>
        <v>10.073619845047423</v>
      </c>
      <c r="P139">
        <f>PCNOxC!BL34*GDP!$B$2/GDP!$E$2</f>
        <v>8.2420526004933468</v>
      </c>
      <c r="Q139">
        <f>PCNOxC!BD35*GDP!$B$2/GDP!$E$2</f>
        <v>32.052426779696347</v>
      </c>
      <c r="R139">
        <f>PCNOxC!BF35*GDP!$B$2/GDP!$E$2</f>
        <v>17.39988882326373</v>
      </c>
      <c r="S139">
        <f>PCNOxC!BH35*GDP!$B$2/GDP!$E$2</f>
        <v>12.820970711878539</v>
      </c>
      <c r="T139">
        <f>PCNOxC!BJ35*GDP!$B$2/GDP!$E$2</f>
        <v>10.989403467324461</v>
      </c>
      <c r="U139">
        <f>PCNOxC!BL35*GDP!$B$2/GDP!$E$2</f>
        <v>9.1578362227703849</v>
      </c>
      <c r="V139">
        <f>PCNOxC!BD36*GDP!$B$2/GDP!$E$2</f>
        <v>32.968210401973387</v>
      </c>
      <c r="W139">
        <f>PCNOxC!BF36*GDP!$B$2/GDP!$E$2</f>
        <v>17.39988882326373</v>
      </c>
      <c r="X139">
        <f>PCNOxC!BH36*GDP!$B$2/GDP!$E$2</f>
        <v>12.820970711878539</v>
      </c>
      <c r="Y139">
        <f>PCNOxC!BJ36*GDP!$B$2/GDP!$E$2</f>
        <v>10.989403467324461</v>
      </c>
      <c r="Z139">
        <f>PCNOxC!BL36*GDP!$B$2/GDP!$E$2</f>
        <v>9.1578362227703849</v>
      </c>
      <c r="AI139">
        <f>PCNOxC!BE34*GDP!$B$2/GDP!$E$2</f>
        <v>0.8242052600493347</v>
      </c>
      <c r="AJ139">
        <f>PCNOxC!BG34*GDP!$B$2/GDP!$E$2</f>
        <v>0.36631344891081541</v>
      </c>
      <c r="AK139">
        <f>PCNOxC!BI34*GDP!$B$2/GDP!$E$2</f>
        <v>0.1831567244554077</v>
      </c>
      <c r="AL139">
        <f>PCNOxC!BK34*GDP!$B$2/GDP!$E$2</f>
        <v>0.1831567244554077</v>
      </c>
      <c r="AM139">
        <f>PCNOxC!BM34*GDP!$B$2/GDP!$E$2</f>
        <v>9.1578362227703852E-2</v>
      </c>
      <c r="AN139">
        <f>PCNOxC!BE35*GDP!$B$2/GDP!$E$2</f>
        <v>0.8242052600493347</v>
      </c>
      <c r="AO139">
        <f>PCNOxC!BG35*GDP!$B$2/GDP!$E$2</f>
        <v>0.36631344891081541</v>
      </c>
      <c r="AP139">
        <f>PCNOxC!BI35*GDP!$B$2/GDP!$E$2</f>
        <v>0.1831567244554077</v>
      </c>
      <c r="AQ139">
        <f>PCNOxC!BK35*GDP!$B$2/GDP!$E$2</f>
        <v>0.1831567244554077</v>
      </c>
      <c r="AR139">
        <f>PCNOxC!BM35*GDP!$B$2/GDP!$E$2</f>
        <v>9.1578362227703852E-2</v>
      </c>
      <c r="AS139">
        <f>PCNOxC!BE36*GDP!$B$2/GDP!$E$2</f>
        <v>0.8242052600493347</v>
      </c>
      <c r="AT139">
        <f>PCNOxC!BG36*GDP!$B$2/GDP!$E$2</f>
        <v>0.36631344891081541</v>
      </c>
      <c r="AU139">
        <f>PCNOxC!BI36*GDP!$B$2/GDP!$E$2</f>
        <v>0.1831567244554077</v>
      </c>
      <c r="AV139">
        <f>PCNOxC!BK36*GDP!$B$2/GDP!$E$2</f>
        <v>0.1831567244554077</v>
      </c>
      <c r="AW139">
        <f>PCNOxC!BM36*GDP!$B$2/GDP!$E$2</f>
        <v>9.1578362227703852E-2</v>
      </c>
    </row>
    <row r="148" spans="1:43" x14ac:dyDescent="0.25">
      <c r="A148" s="11"/>
      <c r="B148" s="20" t="s">
        <v>221</v>
      </c>
      <c r="C148" s="20"/>
      <c r="D148" s="20"/>
      <c r="I148" s="20" t="s">
        <v>222</v>
      </c>
      <c r="J148" s="20"/>
      <c r="K148" s="20"/>
      <c r="L148" s="20"/>
      <c r="M148" s="20"/>
      <c r="N148" s="20"/>
      <c r="O148" s="20"/>
      <c r="P148" s="20"/>
      <c r="Q148" s="20"/>
      <c r="R148" s="20"/>
      <c r="S148" s="20"/>
      <c r="T148" s="20"/>
      <c r="U148" s="20"/>
      <c r="V148" s="20"/>
      <c r="W148" s="20"/>
      <c r="AC148" s="20" t="s">
        <v>223</v>
      </c>
      <c r="AD148" s="20"/>
      <c r="AE148" s="20"/>
      <c r="AF148" s="20"/>
      <c r="AG148" s="20"/>
      <c r="AH148" s="20"/>
      <c r="AI148" s="20"/>
      <c r="AJ148" s="20"/>
      <c r="AK148" s="20"/>
      <c r="AL148" s="20"/>
      <c r="AM148" s="20"/>
      <c r="AN148" s="20"/>
      <c r="AO148" s="20"/>
      <c r="AP148" s="20"/>
      <c r="AQ148" s="20"/>
    </row>
    <row r="149" spans="1:43" x14ac:dyDescent="0.25">
      <c r="B149">
        <v>9000</v>
      </c>
      <c r="C149">
        <v>10000</v>
      </c>
      <c r="D149">
        <v>11000</v>
      </c>
      <c r="I149" t="s">
        <v>168</v>
      </c>
      <c r="J149" t="s">
        <v>169</v>
      </c>
      <c r="K149" t="s">
        <v>170</v>
      </c>
      <c r="L149" t="s">
        <v>172</v>
      </c>
      <c r="M149" t="s">
        <v>171</v>
      </c>
      <c r="N149" t="s">
        <v>173</v>
      </c>
      <c r="O149" t="s">
        <v>174</v>
      </c>
      <c r="P149" t="s">
        <v>175</v>
      </c>
      <c r="Q149" t="s">
        <v>176</v>
      </c>
      <c r="R149" t="s">
        <v>177</v>
      </c>
      <c r="S149" t="s">
        <v>178</v>
      </c>
      <c r="T149" t="s">
        <v>179</v>
      </c>
      <c r="U149" t="s">
        <v>180</v>
      </c>
      <c r="V149" t="s">
        <v>181</v>
      </c>
      <c r="W149" t="s">
        <v>182</v>
      </c>
      <c r="AC149" t="s">
        <v>168</v>
      </c>
      <c r="AD149" t="s">
        <v>169</v>
      </c>
      <c r="AE149" t="s">
        <v>170</v>
      </c>
      <c r="AF149" t="s">
        <v>172</v>
      </c>
      <c r="AG149" t="s">
        <v>171</v>
      </c>
      <c r="AH149" t="s">
        <v>173</v>
      </c>
      <c r="AI149" t="s">
        <v>174</v>
      </c>
      <c r="AJ149" t="s">
        <v>175</v>
      </c>
      <c r="AK149" t="s">
        <v>176</v>
      </c>
      <c r="AL149" t="s">
        <v>177</v>
      </c>
      <c r="AM149" t="s">
        <v>178</v>
      </c>
      <c r="AN149" t="s">
        <v>179</v>
      </c>
      <c r="AO149" t="s">
        <v>180</v>
      </c>
      <c r="AP149" t="s">
        <v>181</v>
      </c>
      <c r="AQ149" t="s">
        <v>182</v>
      </c>
    </row>
    <row r="150" spans="1:43" x14ac:dyDescent="0.25">
      <c r="A150">
        <v>2024</v>
      </c>
      <c r="B150">
        <f>PCNOxOG!C6*GDP!$B$2/GDP!$T$2</f>
        <v>0.7708420570808574</v>
      </c>
      <c r="C150">
        <f>PCNOxOG!C7*GDP!$B$2/GDP!$T$2</f>
        <v>0.85127774999364259</v>
      </c>
      <c r="D150">
        <f>PCNOxOG!C8*GDP!$B$2/GDP!$T$2</f>
        <v>0.93171344290642766</v>
      </c>
      <c r="I150">
        <f>PCNOxOG!D6*GDP!$B$2/GDP!$T$2</f>
        <v>139.42186771549422</v>
      </c>
      <c r="J150">
        <f>PCNOxOG!F6*GDP!$B$2/GDP!$T$2</f>
        <v>104.56640078662066</v>
      </c>
      <c r="K150">
        <f>PCNOxOG!H6*GDP!$B$2/GDP!$T$2</f>
        <v>93.841641731582641</v>
      </c>
      <c r="L150">
        <f>PCNOxOG!J6*GDP!$B$2/GDP!$T$2</f>
        <v>88.479262204063645</v>
      </c>
      <c r="M150">
        <f>PCNOxOG!L6*GDP!$B$2/GDP!$T$2</f>
        <v>83.11688267654462</v>
      </c>
      <c r="N150">
        <f>PCNOxOG!D7*GDP!$B$2/GDP!$T$2</f>
        <v>150.14662677053224</v>
      </c>
      <c r="O150">
        <f>PCNOxOG!F7*GDP!$B$2/GDP!$T$2</f>
        <v>113.28026751883905</v>
      </c>
      <c r="P150">
        <f>PCNOxOG!H7*GDP!$B$2/GDP!$T$2</f>
        <v>102.55550846380103</v>
      </c>
      <c r="Q150">
        <f>PCNOxOG!J7*GDP!$B$2/GDP!$T$2</f>
        <v>96.52283149534216</v>
      </c>
      <c r="R150">
        <f>PCNOxOG!L7*GDP!$B$2/GDP!$T$2</f>
        <v>91.16045196782315</v>
      </c>
      <c r="S150">
        <f>PCNOxOG!D8*GDP!$B$2/GDP!$T$2</f>
        <v>160.87138582557026</v>
      </c>
      <c r="T150">
        <f>PCNOxOG!F8*GDP!$B$2/GDP!$T$2</f>
        <v>122.66443169199732</v>
      </c>
      <c r="U150">
        <f>PCNOxOG!H8*GDP!$B$2/GDP!$T$2</f>
        <v>110.59907775507955</v>
      </c>
      <c r="V150">
        <f>PCNOxOG!J8*GDP!$B$2/GDP!$T$2</f>
        <v>104.56640078662066</v>
      </c>
      <c r="W150">
        <f>PCNOxOG!L8*GDP!$B$2/GDP!$T$2</f>
        <v>98.533723818161775</v>
      </c>
      <c r="AC150">
        <f>PCNOxOG!E6*GDP!$B$2/GDP!$T$2</f>
        <v>0.95182236613462401</v>
      </c>
      <c r="AD150">
        <f>PCNOxOG!G6*GDP!$B$2/GDP!$T$2</f>
        <v>0.37536656692633064</v>
      </c>
      <c r="AE150">
        <f>PCNOxOG!I6*GDP!$B$2/GDP!$T$2</f>
        <v>0.28822789960414669</v>
      </c>
      <c r="AF150">
        <f>PCNOxOG!K6*GDP!$B$2/GDP!$T$2</f>
        <v>0.25471302755715292</v>
      </c>
      <c r="AG150">
        <f>PCNOxOG!M6*GDP!$B$2/GDP!$T$2</f>
        <v>0.22119815551015912</v>
      </c>
      <c r="AH150">
        <f>PCNOxOG!E7*GDP!$B$2/GDP!$T$2</f>
        <v>0.98533723818161778</v>
      </c>
      <c r="AI150">
        <f>PCNOxOG!G7*GDP!$B$2/GDP!$T$2</f>
        <v>0.39547549015452688</v>
      </c>
      <c r="AJ150">
        <f>PCNOxOG!I7*GDP!$B$2/GDP!$T$2</f>
        <v>0.30833682283234298</v>
      </c>
      <c r="AK150">
        <f>PCNOxOG!K7*GDP!$B$2/GDP!$T$2</f>
        <v>0.26811897637595045</v>
      </c>
      <c r="AL150">
        <f>PCNOxOG!M7*GDP!$B$2/GDP!$T$2</f>
        <v>0.23460410432895662</v>
      </c>
      <c r="AM150">
        <f>PCNOxOG!E8*GDP!$B$2/GDP!$T$2</f>
        <v>1.0255550846380104</v>
      </c>
      <c r="AN150">
        <f>PCNOxOG!G8*GDP!$B$2/GDP!$T$2</f>
        <v>0.40888143897332441</v>
      </c>
      <c r="AO150">
        <f>PCNOxOG!I8*GDP!$B$2/GDP!$T$2</f>
        <v>0.32174277165114046</v>
      </c>
      <c r="AP150">
        <f>PCNOxOG!K8*GDP!$B$2/GDP!$T$2</f>
        <v>0.28822789960414669</v>
      </c>
      <c r="AQ150">
        <f>PCNOxOG!M8*GDP!$B$2/GDP!$T$2</f>
        <v>0.25471302755715292</v>
      </c>
    </row>
    <row r="151" spans="1:43" x14ac:dyDescent="0.25">
      <c r="A151">
        <v>2023</v>
      </c>
      <c r="B151">
        <f>PCNOxOG!C10*GDP!$B$2/GDP!$Q$2</f>
        <v>0.48659026228751634</v>
      </c>
      <c r="C151">
        <f>PCNOxOG!C11*GDP!$B$2/GDP!$Q$2</f>
        <v>0.53981107222521341</v>
      </c>
      <c r="D151">
        <f>PCNOxOG!C12*GDP!$B$2/GDP!$Q$2</f>
        <v>0.59303188216291058</v>
      </c>
      <c r="I151">
        <f>PCNOxOG!D10*GDP!$B$2/GDP!$Q$2</f>
        <v>137.61380855318822</v>
      </c>
      <c r="J151">
        <f>PCNOxOG!F10*GDP!$B$2/GDP!$Q$2</f>
        <v>104.16072802092147</v>
      </c>
      <c r="K151">
        <f>PCNOxOG!H10*GDP!$B$2/GDP!$Q$2</f>
        <v>94.276863318206281</v>
      </c>
      <c r="L151">
        <f>PCNOxOG!J10*GDP!$B$2/GDP!$Q$2</f>
        <v>88.954782324436579</v>
      </c>
      <c r="M151">
        <f>PCNOxOG!L10*GDP!$B$2/GDP!$Q$2</f>
        <v>83.632701330666876</v>
      </c>
      <c r="N151">
        <f>PCNOxOG!D11*GDP!$B$2/GDP!$Q$2</f>
        <v>148.25797054072763</v>
      </c>
      <c r="O151">
        <f>PCNOxOG!F11*GDP!$B$2/GDP!$Q$2</f>
        <v>113.28429543881241</v>
      </c>
      <c r="P151">
        <f>PCNOxOG!H11*GDP!$B$2/GDP!$Q$2</f>
        <v>102.64013345127299</v>
      </c>
      <c r="Q151">
        <f>PCNOxOG!J11*GDP!$B$2/GDP!$Q$2</f>
        <v>96.557755172679038</v>
      </c>
      <c r="R151">
        <f>PCNOxOG!L11*GDP!$B$2/GDP!$Q$2</f>
        <v>91.235674178909321</v>
      </c>
      <c r="S151">
        <f>PCNOxOG!D12*GDP!$B$2/GDP!$Q$2</f>
        <v>158.90213252826706</v>
      </c>
      <c r="T151">
        <f>PCNOxOG!F12*GDP!$B$2/GDP!$Q$2</f>
        <v>122.40786285670333</v>
      </c>
      <c r="U151">
        <f>PCNOxOG!H12*GDP!$B$2/GDP!$Q$2</f>
        <v>111.00340358433968</v>
      </c>
      <c r="V151">
        <f>PCNOxOG!J12*GDP!$B$2/GDP!$Q$2</f>
        <v>104.92102530574572</v>
      </c>
      <c r="W151">
        <f>PCNOxOG!L12*GDP!$B$2/GDP!$Q$2</f>
        <v>99.598944311975998</v>
      </c>
      <c r="AC151">
        <f>PCNOxOG!E10*GDP!$B$2/GDP!$Q$2</f>
        <v>0.95037160603030535</v>
      </c>
      <c r="AD151">
        <f>PCNOxOG!G10*GDP!$B$2/GDP!$Q$2</f>
        <v>0.37254566956387969</v>
      </c>
      <c r="AE151">
        <f>PCNOxOG!I10*GDP!$B$2/GDP!$Q$2</f>
        <v>0.28891296823321283</v>
      </c>
      <c r="AF151">
        <f>PCNOxOG!K10*GDP!$B$2/GDP!$Q$2</f>
        <v>0.25089810399200063</v>
      </c>
      <c r="AG151">
        <f>PCNOxOG!M10*GDP!$B$2/GDP!$Q$2</f>
        <v>0.22048621259903081</v>
      </c>
      <c r="AH151">
        <f>PCNOxOG!E11*GDP!$B$2/GDP!$Q$2</f>
        <v>0.9883864702715176</v>
      </c>
      <c r="AI151">
        <f>PCNOxOG!G11*GDP!$B$2/GDP!$Q$2</f>
        <v>0.39535458810860707</v>
      </c>
      <c r="AJ151">
        <f>PCNOxOG!I11*GDP!$B$2/GDP!$Q$2</f>
        <v>0.3117218867779401</v>
      </c>
      <c r="AK151">
        <f>PCNOxOG!K11*GDP!$B$2/GDP!$Q$2</f>
        <v>0.2661040496884855</v>
      </c>
      <c r="AL151">
        <f>PCNOxOG!M11*GDP!$B$2/GDP!$Q$2</f>
        <v>0.23569215829551574</v>
      </c>
      <c r="AM151">
        <f>PCNOxOG!E12*GDP!$B$2/GDP!$Q$2</f>
        <v>1.0264013345127299</v>
      </c>
      <c r="AN151">
        <f>PCNOxOG!G12*GDP!$B$2/GDP!$Q$2</f>
        <v>0.41056053380509194</v>
      </c>
      <c r="AO151">
        <f>PCNOxOG!I12*GDP!$B$2/GDP!$Q$2</f>
        <v>0.32692783247442503</v>
      </c>
      <c r="AP151">
        <f>PCNOxOG!K12*GDP!$B$2/GDP!$Q$2</f>
        <v>0.28891296823321283</v>
      </c>
      <c r="AQ151">
        <f>PCNOxOG!M12*GDP!$B$2/GDP!$Q$2</f>
        <v>0.25850107684024309</v>
      </c>
    </row>
    <row r="152" spans="1:43" x14ac:dyDescent="0.25">
      <c r="A152">
        <v>2021</v>
      </c>
      <c r="B152" s="11">
        <f>PCNOxOG!D20*GDP!$B$2/GDP!$Q$2</f>
        <v>0.11176370086916391</v>
      </c>
      <c r="C152" s="11"/>
      <c r="D152" s="11"/>
      <c r="I152" s="11">
        <f>PCNOxOG!B20*GDP!$B$2/GDP!$Q$2</f>
        <v>69.764878855472659</v>
      </c>
      <c r="J152" s="11"/>
      <c r="K152" s="11"/>
      <c r="AC152" s="11">
        <f>PCNOxOG!C20*GDP!$B$2/GDP!$Q$2</f>
        <v>1.011195388816245</v>
      </c>
      <c r="AD152" s="11"/>
      <c r="AE152" s="11"/>
    </row>
    <row r="153" spans="1:43" x14ac:dyDescent="0.25">
      <c r="A153">
        <v>2020</v>
      </c>
      <c r="B153" s="11">
        <f>PCNOxOG!D24*GDP!$B$2/GDP!$N$2</f>
        <v>0.11269001740617463</v>
      </c>
      <c r="C153" s="11"/>
      <c r="D153" s="11"/>
      <c r="I153" s="11">
        <f>PCNOxOG!B24*GDP!$B$2/GDP!$N$2</f>
        <v>69.529740739609721</v>
      </c>
      <c r="J153" s="11"/>
      <c r="K153" s="11"/>
      <c r="AC153" s="11">
        <f>PCNOxOG!C24*GDP!$B$2/GDP!$N$2</f>
        <v>1.0061608696979876</v>
      </c>
      <c r="AD153" s="11"/>
      <c r="AE153" s="11"/>
    </row>
    <row r="154" spans="1:43" x14ac:dyDescent="0.25">
      <c r="A154">
        <v>2019</v>
      </c>
      <c r="B154" s="11">
        <v>0.11269001740617463</v>
      </c>
      <c r="C154" s="11"/>
      <c r="D154" s="11"/>
      <c r="I154" s="11">
        <v>69.529740739609721</v>
      </c>
      <c r="J154" s="11"/>
      <c r="K154" s="11"/>
      <c r="AC154" s="11">
        <v>1.0061608696979876</v>
      </c>
      <c r="AD154" s="11"/>
      <c r="AE154" s="11"/>
    </row>
    <row r="155" spans="1:43" x14ac:dyDescent="0.25">
      <c r="A155">
        <v>2018</v>
      </c>
      <c r="B155" s="11">
        <f>PCNOxOG!D28*GDP!$B$2/GDP!$N$2</f>
        <v>0.11108016001465784</v>
      </c>
      <c r="C155" s="11"/>
      <c r="D155" s="11"/>
      <c r="I155" s="11">
        <f>PCNOxOG!B28*GDP!$B$2/GDP!$N$2</f>
        <v>69.529740739609721</v>
      </c>
      <c r="J155" s="11"/>
      <c r="K155" s="11"/>
      <c r="AC155" s="11">
        <f>PCNOxOG!C28*GDP!$B$2/GDP!$N$2</f>
        <v>1.0061608696979876</v>
      </c>
      <c r="AD155" s="11"/>
      <c r="AE155" s="11"/>
    </row>
    <row r="156" spans="1:43" x14ac:dyDescent="0.25">
      <c r="A156">
        <v>2016</v>
      </c>
      <c r="B156" s="11">
        <v>0.1123731703851073</v>
      </c>
      <c r="C156" s="11"/>
      <c r="D156" s="11"/>
      <c r="I156" s="11">
        <v>69.152720236989097</v>
      </c>
      <c r="J156" s="11"/>
      <c r="K156" s="11"/>
      <c r="AC156" s="11">
        <v>1.002714443436342</v>
      </c>
      <c r="AD156" s="11"/>
      <c r="AE156" s="11"/>
    </row>
    <row r="157" spans="1:43" x14ac:dyDescent="0.25">
      <c r="A157">
        <v>2015</v>
      </c>
      <c r="B157" s="11">
        <v>0.1123731703851073</v>
      </c>
      <c r="C157" s="11"/>
      <c r="D157" s="11"/>
      <c r="I157" s="11">
        <v>69.152720236989097</v>
      </c>
      <c r="J157" s="11"/>
      <c r="K157" s="11"/>
      <c r="AC157" s="11">
        <v>1.002714443436342</v>
      </c>
      <c r="AD157" s="11"/>
      <c r="AE157" s="11"/>
    </row>
    <row r="158" spans="1:43" x14ac:dyDescent="0.25">
      <c r="A158">
        <v>2013</v>
      </c>
      <c r="B158" s="11">
        <f>PCNOxOG!D32*GDP!$B$2/GDP!$I$2</f>
        <v>0.1123731703851073</v>
      </c>
      <c r="C158" s="11"/>
      <c r="D158" s="11"/>
      <c r="I158" s="11">
        <f>PCNOxOG!B32*GDP!$B$2/GDP!$I$2</f>
        <v>69.152720236989097</v>
      </c>
      <c r="J158" s="11"/>
      <c r="K158" s="11"/>
      <c r="AC158" s="11">
        <f>PCNOxOG!C32*GDP!$B$2/GDP!$I$2</f>
        <v>1.002714443436342</v>
      </c>
      <c r="AD158" s="11"/>
      <c r="AE158" s="11"/>
    </row>
    <row r="159" spans="1:43" x14ac:dyDescent="0.25">
      <c r="A159">
        <v>2010</v>
      </c>
      <c r="B159" s="11">
        <f>PCNOxOG!D36*GDP!$B$2/GDP!$E$2</f>
        <v>0.1098940346732446</v>
      </c>
      <c r="C159" s="11"/>
      <c r="D159" s="11"/>
      <c r="I159" s="11">
        <f>PCNOxOG!B36*GDP!$B$2/GDP!$E$2</f>
        <v>68.683771670777887</v>
      </c>
      <c r="J159" s="11"/>
      <c r="K159" s="11"/>
      <c r="AC159" s="11">
        <f>PCNOxOG!C36*GDP!$B$2/GDP!$E$2</f>
        <v>0.98904631205920157</v>
      </c>
      <c r="AD159" s="11"/>
      <c r="AE159" s="11"/>
    </row>
    <row r="169" spans="1:47" x14ac:dyDescent="0.25">
      <c r="A169" s="20" t="s">
        <v>226</v>
      </c>
      <c r="B169" s="20"/>
      <c r="C169" s="20"/>
      <c r="D169" s="20"/>
      <c r="L169" s="20" t="s">
        <v>224</v>
      </c>
      <c r="M169" s="20"/>
      <c r="N169" s="20"/>
      <c r="O169" s="20"/>
      <c r="P169" s="20"/>
      <c r="Q169" s="20"/>
      <c r="R169" s="20"/>
      <c r="S169" s="20"/>
      <c r="T169" s="20"/>
      <c r="U169" s="20"/>
      <c r="V169" s="20"/>
      <c r="W169" s="20"/>
      <c r="X169" s="20"/>
      <c r="Y169" s="20"/>
      <c r="Z169" s="20"/>
      <c r="AG169" s="20" t="s">
        <v>225</v>
      </c>
      <c r="AH169" s="20"/>
      <c r="AI169" s="20"/>
      <c r="AJ169" s="20"/>
      <c r="AK169" s="20"/>
      <c r="AL169" s="20"/>
      <c r="AM169" s="20"/>
      <c r="AN169" s="20"/>
      <c r="AO169" s="20"/>
      <c r="AP169" s="20"/>
      <c r="AQ169" s="20"/>
      <c r="AR169" s="20"/>
      <c r="AS169" s="20"/>
      <c r="AT169" s="20"/>
      <c r="AU169" s="20"/>
    </row>
    <row r="170" spans="1:47" x14ac:dyDescent="0.25">
      <c r="B170">
        <v>9000</v>
      </c>
      <c r="C170">
        <v>10000</v>
      </c>
      <c r="D170">
        <v>11000</v>
      </c>
      <c r="L170" t="s">
        <v>168</v>
      </c>
      <c r="M170" t="s">
        <v>169</v>
      </c>
      <c r="N170" t="s">
        <v>170</v>
      </c>
      <c r="O170" t="s">
        <v>172</v>
      </c>
      <c r="P170" t="s">
        <v>171</v>
      </c>
      <c r="Q170" t="s">
        <v>173</v>
      </c>
      <c r="R170" t="s">
        <v>174</v>
      </c>
      <c r="S170" t="s">
        <v>175</v>
      </c>
      <c r="T170" t="s">
        <v>176</v>
      </c>
      <c r="U170" t="s">
        <v>177</v>
      </c>
      <c r="V170" t="s">
        <v>178</v>
      </c>
      <c r="W170" t="s">
        <v>179</v>
      </c>
      <c r="X170" t="s">
        <v>180</v>
      </c>
      <c r="Y170" t="s">
        <v>181</v>
      </c>
      <c r="Z170" t="s">
        <v>182</v>
      </c>
      <c r="AG170" t="s">
        <v>168</v>
      </c>
      <c r="AH170" t="s">
        <v>169</v>
      </c>
      <c r="AI170" t="s">
        <v>170</v>
      </c>
      <c r="AJ170" t="s">
        <v>172</v>
      </c>
      <c r="AK170" t="s">
        <v>171</v>
      </c>
      <c r="AL170" t="s">
        <v>173</v>
      </c>
      <c r="AM170" t="s">
        <v>174</v>
      </c>
      <c r="AN170" t="s">
        <v>175</v>
      </c>
      <c r="AO170" t="s">
        <v>176</v>
      </c>
      <c r="AP170" t="s">
        <v>177</v>
      </c>
      <c r="AQ170" t="s">
        <v>178</v>
      </c>
      <c r="AR170" t="s">
        <v>179</v>
      </c>
      <c r="AS170" t="s">
        <v>180</v>
      </c>
      <c r="AT170" t="s">
        <v>181</v>
      </c>
      <c r="AU170" t="s">
        <v>182</v>
      </c>
    </row>
    <row r="171" spans="1:47" x14ac:dyDescent="0.25">
      <c r="A171">
        <v>2024</v>
      </c>
      <c r="B171">
        <f>ACI!$C$6*GDP!$B$2/GDP!$T$2</f>
        <v>1.7896941673094691</v>
      </c>
      <c r="C171">
        <f>ACI!$C$7*GDP!$B$2/GDP!$T$2</f>
        <v>1.9907833995914321</v>
      </c>
      <c r="D171">
        <f>ACI!$C$8*GDP!$B$2/GDP!$T$2</f>
        <v>2.1851696574639958</v>
      </c>
      <c r="L171">
        <f>ACI!D6*GDP!$B$2/GDP!$T$2</f>
        <v>32.328445576530221</v>
      </c>
      <c r="M171">
        <f>ACI!F6*GDP!$B$2/GDP!$T$2</f>
        <v>12.70883948022005</v>
      </c>
      <c r="N171">
        <f>ACI!H6*GDP!$B$2/GDP!$T$2</f>
        <v>8.2379555491510761</v>
      </c>
      <c r="O171">
        <f>ACI!J6*GDP!$B$2/GDP!$T$2</f>
        <v>6.1868453798750567</v>
      </c>
      <c r="P171">
        <f>ACI!L6*GDP!$B$2/GDP!$T$2</f>
        <v>4.5714285472099556</v>
      </c>
      <c r="Q171">
        <f>ACI!D7*GDP!$B$2/GDP!$T$2</f>
        <v>32.857980554872725</v>
      </c>
      <c r="R171">
        <f>ACI!F7*GDP!$B$2/GDP!$T$2</f>
        <v>12.916631686911412</v>
      </c>
      <c r="S171">
        <f>ACI!H7*GDP!$B$2/GDP!$T$2</f>
        <v>8.3653120629296538</v>
      </c>
      <c r="T171">
        <f>ACI!J7*GDP!$B$2/GDP!$T$2</f>
        <v>6.2873899960160387</v>
      </c>
      <c r="U171">
        <f>ACI!L7*GDP!$B$2/GDP!$T$2</f>
        <v>4.6384582913039427</v>
      </c>
      <c r="V171">
        <f>ACI!D8*GDP!$B$2/GDP!$T$2</f>
        <v>33.327188763530636</v>
      </c>
      <c r="W171">
        <f>ACI!F8*GDP!$B$2/GDP!$T$2</f>
        <v>13.097611995965178</v>
      </c>
      <c r="X171">
        <f>ACI!H8*GDP!$B$2/GDP!$T$2</f>
        <v>8.4859656022988315</v>
      </c>
      <c r="Y171">
        <f>ACI!J8*GDP!$B$2/GDP!$T$2</f>
        <v>6.3745286633382205</v>
      </c>
      <c r="Z171">
        <f>ACI!L8*GDP!$B$2/GDP!$T$2</f>
        <v>4.7054880353979298</v>
      </c>
      <c r="AG171">
        <f>ACI!E6*GDP!$B$2/GDP!$T$2</f>
        <v>0.26141600196655168</v>
      </c>
      <c r="AH171">
        <f>ACI!G6*GDP!$B$2/GDP!$T$2</f>
        <v>0.10054461614098141</v>
      </c>
      <c r="AI171">
        <f>ACI!I6*GDP!$B$2/GDP!$T$2</f>
        <v>6.7029744093987612E-2</v>
      </c>
      <c r="AJ171">
        <f>ACI!K6*GDP!$B$2/GDP!$T$2</f>
        <v>5.3623795275190088E-2</v>
      </c>
      <c r="AK171">
        <f>ACI!M6*GDP!$B$2/GDP!$T$2</f>
        <v>4.0217846456392557E-2</v>
      </c>
      <c r="AL171">
        <f>ACI!E7*GDP!$B$2/GDP!$T$2</f>
        <v>0.26811897637595045</v>
      </c>
      <c r="AM171">
        <f>ACI!G7*GDP!$B$2/GDP!$T$2</f>
        <v>0.10724759055038018</v>
      </c>
      <c r="AN171">
        <f>ACI!I7*GDP!$B$2/GDP!$T$2</f>
        <v>6.7029744093987612E-2</v>
      </c>
      <c r="AO171">
        <f>ACI!K7*GDP!$B$2/GDP!$T$2</f>
        <v>5.3623795275190088E-2</v>
      </c>
      <c r="AP171">
        <f>ACI!M7*GDP!$B$2/GDP!$T$2</f>
        <v>4.0217846456392557E-2</v>
      </c>
      <c r="AQ171">
        <f>ACI!E8*GDP!$B$2/GDP!$T$2</f>
        <v>0.26811897637595045</v>
      </c>
      <c r="AR171">
        <f>ACI!G8*GDP!$B$2/GDP!$T$2</f>
        <v>0.10724759055038018</v>
      </c>
      <c r="AS171">
        <f>ACI!I8*GDP!$B$2/GDP!$T$2</f>
        <v>6.7029744093987612E-2</v>
      </c>
      <c r="AT171">
        <f>ACI!K8*GDP!$B$2/GDP!$T$2</f>
        <v>5.3623795275190088E-2</v>
      </c>
      <c r="AU171">
        <f>ACI!M8*GDP!$B$2/GDP!$T$2</f>
        <v>4.0217846456392557E-2</v>
      </c>
    </row>
    <row r="172" spans="1:47" x14ac:dyDescent="0.25">
      <c r="A172">
        <v>2023</v>
      </c>
      <c r="B172">
        <f>ACI!$C$10*GDP!$B$2/GDP!$Q$2</f>
        <v>1.7943015921852163</v>
      </c>
      <c r="C172">
        <f>ACI!$C$11*GDP!$B$2/GDP!$Q$2</f>
        <v>1.99197888623952</v>
      </c>
      <c r="D172">
        <f>ACI!$C$12*GDP!$B$2/GDP!$Q$2</f>
        <v>2.1896561802938237</v>
      </c>
      <c r="L172">
        <f>ACI!D10*GDP!$B$2/GDP!$Q$2</f>
        <v>32.373458387816321</v>
      </c>
      <c r="M172">
        <f>ACI!F10*GDP!$B$2/GDP!$Q$2</f>
        <v>12.727376547957849</v>
      </c>
      <c r="N172">
        <f>ACI!H10*GDP!$B$2/GDP!$Q$2</f>
        <v>8.2492255403430494</v>
      </c>
      <c r="O172">
        <f>ACI!J10*GDP!$B$2/GDP!$Q$2</f>
        <v>6.1964228713175915</v>
      </c>
      <c r="P172">
        <f>ACI!L10*GDP!$B$2/GDP!$Q$2</f>
        <v>4.5769896546419506</v>
      </c>
      <c r="Q172">
        <f>ACI!D11*GDP!$B$2/GDP!$Q$2</f>
        <v>32.905666487193294</v>
      </c>
      <c r="R172">
        <f>ACI!F11*GDP!$B$2/GDP!$Q$2</f>
        <v>12.932656814860396</v>
      </c>
      <c r="S172">
        <f>ACI!H11*GDP!$B$2/GDP!$Q$2</f>
        <v>8.3784760787631729</v>
      </c>
      <c r="T172">
        <f>ACI!J11*GDP!$B$2/GDP!$Q$2</f>
        <v>6.2952615183447422</v>
      </c>
      <c r="U172">
        <f>ACI!L11*GDP!$B$2/GDP!$Q$2</f>
        <v>4.6454164102761331</v>
      </c>
      <c r="V172">
        <f>ACI!D12*GDP!$B$2/GDP!$Q$2</f>
        <v>33.377050803784321</v>
      </c>
      <c r="W172">
        <f>ACI!F12*GDP!$B$2/GDP!$Q$2</f>
        <v>13.115128163218214</v>
      </c>
      <c r="X172">
        <f>ACI!H12*GDP!$B$2/GDP!$Q$2</f>
        <v>8.5001236443350514</v>
      </c>
      <c r="Y172">
        <f>ACI!J12*GDP!$B$2/GDP!$Q$2</f>
        <v>6.3864971925236524</v>
      </c>
      <c r="Z172">
        <f>ACI!L12*GDP!$B$2/GDP!$Q$2</f>
        <v>4.7138431659103146</v>
      </c>
      <c r="AG172">
        <f>ACI!E10*GDP!$B$2/GDP!$Q$2</f>
        <v>0.25850107684024309</v>
      </c>
      <c r="AH172">
        <f>ACI!G10*GDP!$B$2/GDP!$Q$2</f>
        <v>9.8838647027151769E-2</v>
      </c>
      <c r="AI172">
        <f>ACI!I10*GDP!$B$2/GDP!$Q$2</f>
        <v>6.842675563418199E-2</v>
      </c>
      <c r="AJ172">
        <f>ACI!K10*GDP!$B$2/GDP!$Q$2</f>
        <v>5.3220809937697108E-2</v>
      </c>
      <c r="AK172">
        <f>ACI!M10*GDP!$B$2/GDP!$Q$2</f>
        <v>3.8014864241212219E-2</v>
      </c>
      <c r="AL172">
        <f>ACI!E11*GDP!$B$2/GDP!$Q$2</f>
        <v>0.2661040496884855</v>
      </c>
      <c r="AM172">
        <f>ACI!G11*GDP!$B$2/GDP!$Q$2</f>
        <v>0.10644161987539422</v>
      </c>
      <c r="AN172">
        <f>ACI!I11*GDP!$B$2/GDP!$Q$2</f>
        <v>6.842675563418199E-2</v>
      </c>
      <c r="AO172">
        <f>ACI!K11*GDP!$B$2/GDP!$Q$2</f>
        <v>5.3220809937697108E-2</v>
      </c>
      <c r="AP172">
        <f>ACI!M11*GDP!$B$2/GDP!$Q$2</f>
        <v>3.8014864241212219E-2</v>
      </c>
      <c r="AQ172">
        <f>ACI!E12*GDP!$B$2/GDP!$Q$2</f>
        <v>0.2661040496884855</v>
      </c>
      <c r="AR172">
        <f>ACI!G12*GDP!$B$2/GDP!$Q$2</f>
        <v>0.10644161987539422</v>
      </c>
      <c r="AS172">
        <f>ACI!I12*GDP!$B$2/GDP!$Q$2</f>
        <v>6.842675563418199E-2</v>
      </c>
      <c r="AT172">
        <f>ACI!K12*GDP!$B$2/GDP!$Q$2</f>
        <v>5.3220809937697108E-2</v>
      </c>
      <c r="AU172">
        <f>ACI!M12*GDP!$B$2/GDP!$Q$2</f>
        <v>3.8014864241212219E-2</v>
      </c>
    </row>
    <row r="173" spans="1:47" x14ac:dyDescent="0.25">
      <c r="A173">
        <v>2021</v>
      </c>
      <c r="B173">
        <v>1.7943015921852163</v>
      </c>
      <c r="C173">
        <v>1.99197888623952</v>
      </c>
      <c r="D173">
        <v>2.1896561802938237</v>
      </c>
      <c r="L173">
        <v>32.373458387816321</v>
      </c>
      <c r="M173">
        <v>12.727376547957849</v>
      </c>
      <c r="N173">
        <v>8.2492255403430494</v>
      </c>
      <c r="O173">
        <v>6.1964228713175915</v>
      </c>
      <c r="P173">
        <v>4.5769896546419506</v>
      </c>
      <c r="Q173">
        <v>32.905666487193294</v>
      </c>
      <c r="R173">
        <v>12.932656814860396</v>
      </c>
      <c r="S173">
        <v>8.3784760787631729</v>
      </c>
      <c r="T173">
        <v>6.2952615183447422</v>
      </c>
      <c r="U173">
        <v>4.6454164102761331</v>
      </c>
      <c r="V173">
        <v>33.377050803784321</v>
      </c>
      <c r="W173">
        <v>13.115128163218214</v>
      </c>
      <c r="X173">
        <v>8.5001236443350514</v>
      </c>
      <c r="Y173">
        <v>6.3864971925236524</v>
      </c>
      <c r="Z173">
        <v>4.7138431659103146</v>
      </c>
      <c r="AG173">
        <v>0.25850107684024309</v>
      </c>
      <c r="AH173">
        <v>9.8838647027151769E-2</v>
      </c>
      <c r="AI173">
        <v>6.842675563418199E-2</v>
      </c>
      <c r="AJ173">
        <v>5.3220809937697108E-2</v>
      </c>
      <c r="AK173">
        <v>3.8014864241212219E-2</v>
      </c>
      <c r="AL173">
        <v>0.2661040496884855</v>
      </c>
      <c r="AM173">
        <v>0.10644161987539422</v>
      </c>
      <c r="AN173">
        <v>6.842675563418199E-2</v>
      </c>
      <c r="AO173">
        <v>5.3220809937697108E-2</v>
      </c>
      <c r="AP173">
        <v>3.8014864241212219E-2</v>
      </c>
      <c r="AQ173">
        <v>0.2661040496884855</v>
      </c>
      <c r="AR173">
        <v>0.10644161987539422</v>
      </c>
      <c r="AS173">
        <v>6.842675563418199E-2</v>
      </c>
      <c r="AT173">
        <v>5.3220809937697108E-2</v>
      </c>
      <c r="AU173">
        <v>3.8014864241212219E-2</v>
      </c>
    </row>
    <row r="174" spans="1:47" x14ac:dyDescent="0.25">
      <c r="A174">
        <v>2020</v>
      </c>
      <c r="B174">
        <v>1.7869417045836262</v>
      </c>
      <c r="C174">
        <v>1.9881738785232237</v>
      </c>
      <c r="D174">
        <v>2.181356765505237</v>
      </c>
      <c r="L174">
        <v>32.261542125996272</v>
      </c>
      <c r="M174">
        <v>11.993437566800011</v>
      </c>
      <c r="N174">
        <v>8.218321983693162</v>
      </c>
      <c r="O174">
        <v>6.1738030964668518</v>
      </c>
      <c r="P174">
        <v>4.5558964179924883</v>
      </c>
      <c r="Q174">
        <v>32.784745778239227</v>
      </c>
      <c r="R174">
        <v>12.186620453782025</v>
      </c>
      <c r="S174">
        <v>8.3471105750145043</v>
      </c>
      <c r="T174">
        <v>6.2703945399578584</v>
      </c>
      <c r="U174">
        <v>4.6283400006107431</v>
      </c>
      <c r="V174">
        <v>33.259653708736678</v>
      </c>
      <c r="W174">
        <v>12.355655479891288</v>
      </c>
      <c r="X174">
        <v>8.4678498793782637</v>
      </c>
      <c r="Y174">
        <v>6.3589366964912815</v>
      </c>
      <c r="Z174">
        <v>4.7007835832289979</v>
      </c>
      <c r="AG174">
        <v>0.25757718264268481</v>
      </c>
      <c r="AH174">
        <v>0.10464073044859072</v>
      </c>
      <c r="AI174">
        <v>6.4394295660671202E-2</v>
      </c>
      <c r="AJ174">
        <v>4.8295721745503402E-2</v>
      </c>
      <c r="AK174">
        <v>4.0246434787919505E-2</v>
      </c>
      <c r="AL174">
        <v>0.26562646960026876</v>
      </c>
      <c r="AM174">
        <v>0.10464073044859072</v>
      </c>
      <c r="AN174">
        <v>6.4394295660671202E-2</v>
      </c>
      <c r="AO174">
        <v>4.8295721745503402E-2</v>
      </c>
      <c r="AP174">
        <v>4.0246434787919505E-2</v>
      </c>
      <c r="AQ174">
        <v>0.26562646960026876</v>
      </c>
      <c r="AR174">
        <v>0.10464073044859072</v>
      </c>
      <c r="AS174">
        <v>6.4394295660671202E-2</v>
      </c>
      <c r="AT174">
        <v>4.8295721745503402E-2</v>
      </c>
      <c r="AU174">
        <v>4.0246434787919505E-2</v>
      </c>
    </row>
    <row r="175" spans="1:47" x14ac:dyDescent="0.25">
      <c r="A175">
        <v>2019</v>
      </c>
      <c r="B175">
        <v>1.7869417045836262</v>
      </c>
      <c r="C175">
        <v>1.9881738785232237</v>
      </c>
      <c r="D175">
        <v>2.181356765505237</v>
      </c>
      <c r="L175">
        <v>32.261542125996272</v>
      </c>
      <c r="M175">
        <v>11.993437566800011</v>
      </c>
      <c r="N175">
        <v>8.218321983693162</v>
      </c>
      <c r="O175">
        <v>6.1738030964668518</v>
      </c>
      <c r="P175">
        <v>4.5558964179924883</v>
      </c>
      <c r="Q175">
        <v>32.784745778239227</v>
      </c>
      <c r="R175">
        <v>12.186620453782025</v>
      </c>
      <c r="S175">
        <v>8.3471105750145043</v>
      </c>
      <c r="T175">
        <v>6.2703945399578584</v>
      </c>
      <c r="U175">
        <v>4.6283400006107431</v>
      </c>
      <c r="V175">
        <v>33.259653708736678</v>
      </c>
      <c r="W175">
        <v>12.355655479891288</v>
      </c>
      <c r="X175">
        <v>8.4678498793782637</v>
      </c>
      <c r="Y175">
        <v>6.3589366964912815</v>
      </c>
      <c r="Z175">
        <v>4.7007835832289979</v>
      </c>
      <c r="AG175">
        <v>0.25757718264268481</v>
      </c>
      <c r="AH175">
        <v>0.10464073044859072</v>
      </c>
      <c r="AI175">
        <v>6.4394295660671202E-2</v>
      </c>
      <c r="AJ175">
        <v>4.8295721745503402E-2</v>
      </c>
      <c r="AK175">
        <v>4.0246434787919505E-2</v>
      </c>
      <c r="AL175">
        <v>0.26562646960026876</v>
      </c>
      <c r="AM175">
        <v>0.10464073044859072</v>
      </c>
      <c r="AN175">
        <v>6.4394295660671202E-2</v>
      </c>
      <c r="AO175">
        <v>4.8295721745503402E-2</v>
      </c>
      <c r="AP175">
        <v>4.0246434787919505E-2</v>
      </c>
      <c r="AQ175">
        <v>0.26562646960026876</v>
      </c>
      <c r="AR175">
        <v>0.10464073044859072</v>
      </c>
      <c r="AS175">
        <v>6.4394295660671202E-2</v>
      </c>
      <c r="AT175">
        <v>4.8295721745503402E-2</v>
      </c>
      <c r="AU175">
        <v>4.0246434787919505E-2</v>
      </c>
    </row>
    <row r="176" spans="1:47" x14ac:dyDescent="0.25">
      <c r="A176">
        <v>2018</v>
      </c>
      <c r="B176">
        <f>ACI!$C$26*GDP!$B$2/GDP!$N$2</f>
        <v>1.7869417045836262</v>
      </c>
      <c r="C176">
        <f>ACI!$C$27*GDP!$B$2/GDP!$N$2</f>
        <v>1.9881738785232237</v>
      </c>
      <c r="D176">
        <f>ACI!$C$28*GDP!$B$2/GDP!$N$2</f>
        <v>2.181356765505237</v>
      </c>
      <c r="L176">
        <f>ACI!D26*GDP!$B$2/GDP!$N$2</f>
        <v>32.261542125996272</v>
      </c>
      <c r="M176">
        <f>ACI!F30*GDP!$B$2/GDP!$N$2</f>
        <v>11.993437566800011</v>
      </c>
      <c r="N176">
        <f>ACI!H26*GDP!$B$2/GDP!$N$2</f>
        <v>8.218321983693162</v>
      </c>
      <c r="O176">
        <f>ACI!J26*GDP!$B$2/GDP!$N$2</f>
        <v>6.1738030964668518</v>
      </c>
      <c r="P176">
        <f>ACI!L26*GDP!$B$2/GDP!$N$2</f>
        <v>4.5558964179924883</v>
      </c>
      <c r="Q176">
        <f>ACI!D27*GDP!$B$2/GDP!$N$2</f>
        <v>32.784745778239227</v>
      </c>
      <c r="R176">
        <f>ACI!F31*GDP!$B$2/GDP!$N$2</f>
        <v>12.186620453782025</v>
      </c>
      <c r="S176">
        <f>ACI!H27*GDP!$B$2/GDP!$N$2</f>
        <v>8.3471105750145043</v>
      </c>
      <c r="T176">
        <f>ACI!J27*GDP!$B$2/GDP!$N$2</f>
        <v>6.2703945399578584</v>
      </c>
      <c r="U176">
        <f>ACI!L27*GDP!$B$2/GDP!$N$2</f>
        <v>4.6283400006107431</v>
      </c>
      <c r="V176">
        <f>ACI!D28*GDP!$B$2/GDP!$N$2</f>
        <v>33.259653708736678</v>
      </c>
      <c r="W176">
        <f>ACI!F32*GDP!$B$2/GDP!$N$2</f>
        <v>12.355655479891288</v>
      </c>
      <c r="X176">
        <f>ACI!H28*GDP!$B$2/GDP!$N$2</f>
        <v>8.4678498793782637</v>
      </c>
      <c r="Y176">
        <f>ACI!J28*GDP!$B$2/GDP!$N$2</f>
        <v>6.3589366964912815</v>
      </c>
      <c r="Z176">
        <f>ACI!L28*GDP!$B$2/GDP!$N$2</f>
        <v>4.7007835832289979</v>
      </c>
      <c r="AG176">
        <f>ACI!E26*GDP!$B$2/GDP!$N$2</f>
        <v>0.25757718264268481</v>
      </c>
      <c r="AH176">
        <f>ACI!G26*GDP!$B$2/GDP!$N$2</f>
        <v>0.10464073044859072</v>
      </c>
      <c r="AI176">
        <f>ACI!I26*GDP!$B$2/GDP!$N$2</f>
        <v>6.4394295660671202E-2</v>
      </c>
      <c r="AJ176">
        <f>ACI!K26*GDP!$B$2/GDP!$N$2</f>
        <v>4.8295721745503402E-2</v>
      </c>
      <c r="AK176">
        <f>ACI!M26*GDP!$B$2/GDP!$N$2</f>
        <v>4.0246434787919505E-2</v>
      </c>
      <c r="AL176">
        <f>ACI!E27*GDP!$B$2/GDP!$N$2</f>
        <v>0.26562646960026876</v>
      </c>
      <c r="AM176">
        <f>ACI!G27*GDP!$B$2/GDP!$N$2</f>
        <v>0.10464073044859072</v>
      </c>
      <c r="AN176">
        <f>ACI!I27*GDP!$B$2/GDP!$N$2</f>
        <v>6.4394295660671202E-2</v>
      </c>
      <c r="AO176">
        <f>ACI!K27*GDP!$B$2/GDP!$N$2</f>
        <v>4.8295721745503402E-2</v>
      </c>
      <c r="AP176">
        <f>ACI!M27*GDP!$B$2/GDP!$N$2</f>
        <v>4.0246434787919505E-2</v>
      </c>
      <c r="AQ176">
        <f>ACI!E28*GDP!$B$2/GDP!$N$2</f>
        <v>0.26562646960026876</v>
      </c>
      <c r="AR176">
        <f>ACI!G28*GDP!$B$2/GDP!$N$2</f>
        <v>0.10464073044859072</v>
      </c>
      <c r="AS176">
        <f>ACI!I28*GDP!$B$2/GDP!$N$2</f>
        <v>6.4394295660671202E-2</v>
      </c>
      <c r="AT176">
        <f>ACI!K28*GDP!$B$2/GDP!$N$2</f>
        <v>4.8295721745503402E-2</v>
      </c>
      <c r="AU176">
        <f>ACI!M28*GDP!$B$2/GDP!$N$2</f>
        <v>4.0246434787919505E-2</v>
      </c>
    </row>
    <row r="177" spans="1:47" x14ac:dyDescent="0.25">
      <c r="A177">
        <v>2016</v>
      </c>
      <c r="B177">
        <v>1.8930557164875768</v>
      </c>
      <c r="C177">
        <v>2.1005138771985443</v>
      </c>
      <c r="D177">
        <v>2.3166161279391351</v>
      </c>
      <c r="L177">
        <v>32.752457122243968</v>
      </c>
      <c r="M177">
        <v>12.87969414413922</v>
      </c>
      <c r="N177">
        <v>8.3415468785868114</v>
      </c>
      <c r="O177">
        <v>6.2669652714771384</v>
      </c>
      <c r="P177">
        <v>4.6245881658486461</v>
      </c>
      <c r="Q177">
        <v>33.288390704080626</v>
      </c>
      <c r="R177">
        <v>13.087152304850187</v>
      </c>
      <c r="S177">
        <v>8.4798523190607895</v>
      </c>
      <c r="T177">
        <v>6.362050261802997</v>
      </c>
      <c r="U177">
        <v>4.7023849761152601</v>
      </c>
      <c r="V177">
        <v>33.772459745739553</v>
      </c>
      <c r="W177">
        <v>13.268678195472285</v>
      </c>
      <c r="X177">
        <v>8.6008695794755194</v>
      </c>
      <c r="Y177">
        <v>6.4571352521288583</v>
      </c>
      <c r="Z177">
        <v>4.7715376963522473</v>
      </c>
      <c r="AG177">
        <v>0.27661088094795644</v>
      </c>
      <c r="AH177">
        <v>0.1123731703851073</v>
      </c>
      <c r="AI177">
        <v>6.915272023698911E-2</v>
      </c>
      <c r="AJ177">
        <v>5.1864540177741822E-2</v>
      </c>
      <c r="AK177">
        <v>4.3220450148118192E-2</v>
      </c>
      <c r="AL177">
        <v>0.27661088094795644</v>
      </c>
      <c r="AM177">
        <v>0.1123731703851073</v>
      </c>
      <c r="AN177">
        <v>6.915272023698911E-2</v>
      </c>
      <c r="AO177">
        <v>5.1864540177741822E-2</v>
      </c>
      <c r="AP177">
        <v>4.3220450148118192E-2</v>
      </c>
      <c r="AQ177">
        <v>0.28525497097758007</v>
      </c>
      <c r="AR177">
        <v>0.1123731703851073</v>
      </c>
      <c r="AS177">
        <v>6.915272023698911E-2</v>
      </c>
      <c r="AT177">
        <v>5.1864540177741822E-2</v>
      </c>
      <c r="AU177">
        <v>4.3220450148118192E-2</v>
      </c>
    </row>
    <row r="178" spans="1:47" x14ac:dyDescent="0.25">
      <c r="A178">
        <v>2015</v>
      </c>
      <c r="B178">
        <v>1.8930557164875768</v>
      </c>
      <c r="C178">
        <v>2.1005138771985443</v>
      </c>
      <c r="D178">
        <v>2.3166161279391351</v>
      </c>
      <c r="L178">
        <v>32.752457122243968</v>
      </c>
      <c r="M178">
        <v>12.87969414413922</v>
      </c>
      <c r="N178">
        <v>8.3415468785868114</v>
      </c>
      <c r="O178">
        <v>6.2669652714771384</v>
      </c>
      <c r="P178">
        <v>4.6245881658486461</v>
      </c>
      <c r="Q178">
        <v>33.288390704080626</v>
      </c>
      <c r="R178">
        <v>13.087152304850187</v>
      </c>
      <c r="S178">
        <v>8.4798523190607895</v>
      </c>
      <c r="T178">
        <v>6.362050261802997</v>
      </c>
      <c r="U178">
        <v>4.7023849761152601</v>
      </c>
      <c r="V178">
        <v>33.772459745739553</v>
      </c>
      <c r="W178">
        <v>13.268678195472285</v>
      </c>
      <c r="X178">
        <v>8.6008695794755194</v>
      </c>
      <c r="Y178">
        <v>6.4571352521288583</v>
      </c>
      <c r="Z178">
        <v>4.7715376963522473</v>
      </c>
      <c r="AG178">
        <v>0.27661088094795644</v>
      </c>
      <c r="AH178">
        <v>0.1123731703851073</v>
      </c>
      <c r="AI178">
        <v>6.915272023698911E-2</v>
      </c>
      <c r="AJ178">
        <v>5.1864540177741822E-2</v>
      </c>
      <c r="AK178">
        <v>4.3220450148118192E-2</v>
      </c>
      <c r="AL178">
        <v>0.27661088094795644</v>
      </c>
      <c r="AM178">
        <v>0.1123731703851073</v>
      </c>
      <c r="AN178">
        <v>6.915272023698911E-2</v>
      </c>
      <c r="AO178">
        <v>5.1864540177741822E-2</v>
      </c>
      <c r="AP178">
        <v>4.3220450148118192E-2</v>
      </c>
      <c r="AQ178">
        <v>0.28525497097758007</v>
      </c>
      <c r="AR178">
        <v>0.1123731703851073</v>
      </c>
      <c r="AS178">
        <v>6.915272023698911E-2</v>
      </c>
      <c r="AT178">
        <v>5.1864540177741822E-2</v>
      </c>
      <c r="AU178">
        <v>4.3220450148118192E-2</v>
      </c>
    </row>
    <row r="179" spans="1:47" x14ac:dyDescent="0.25">
      <c r="A179">
        <v>2013</v>
      </c>
      <c r="B179">
        <f>ACI!$C$30*GDP!$B$2/GDP!$I$2</f>
        <v>1.8930557164875768</v>
      </c>
      <c r="C179">
        <f>ACI!$C$31*GDP!$B$2/GDP!$I$2</f>
        <v>2.1005138771985443</v>
      </c>
      <c r="D179">
        <f>ACI!$C$32*GDP!$B$2/GDP!$I$2</f>
        <v>2.3166161279391351</v>
      </c>
      <c r="L179">
        <f>ACI!D30*GDP!$B$2/GDP!$I$2</f>
        <v>32.752457122243968</v>
      </c>
      <c r="M179">
        <f>ACI!F30*GDP!$B$2/GDP!$I$2</f>
        <v>12.87969414413922</v>
      </c>
      <c r="N179">
        <f>ACI!H30*GDP!$B$2/GDP!$I$2</f>
        <v>8.3415468785868114</v>
      </c>
      <c r="O179">
        <f>ACI!J30*GDP!$B$2/GDP!$I$2</f>
        <v>6.2669652714771384</v>
      </c>
      <c r="P179">
        <f>ACI!L30*GDP!$B$2/GDP!$I$2</f>
        <v>4.6245881658486461</v>
      </c>
      <c r="Q179">
        <f>ACI!D31*GDP!$B$2/GDP!$I$2</f>
        <v>33.288390704080626</v>
      </c>
      <c r="R179">
        <f>ACI!F31*GDP!$B$2/GDP!$I$2</f>
        <v>13.087152304850187</v>
      </c>
      <c r="S179">
        <f>ACI!H31*GDP!$B$2/GDP!$I$2</f>
        <v>8.4798523190607895</v>
      </c>
      <c r="T179">
        <f>ACI!J31*GDP!$B$2/GDP!$I$2</f>
        <v>6.362050261802997</v>
      </c>
      <c r="U179">
        <f>ACI!L31*GDP!$B$2/GDP!$I$2</f>
        <v>4.7023849761152601</v>
      </c>
      <c r="V179">
        <f>ACI!D32*GDP!$B$2/GDP!$I$2</f>
        <v>33.772459745739553</v>
      </c>
      <c r="W179">
        <f>ACI!F32*GDP!$B$2/GDP!$I$2</f>
        <v>13.268678195472285</v>
      </c>
      <c r="X179">
        <f>ACI!H32*GDP!$B$2/GDP!$I$2</f>
        <v>8.6008695794755194</v>
      </c>
      <c r="Y179">
        <f>ACI!J32*GDP!$B$2/GDP!$I$2</f>
        <v>6.4571352521288583</v>
      </c>
      <c r="Z179">
        <f>ACI!L32*GDP!$B$2/GDP!$I$2</f>
        <v>4.7715376963522473</v>
      </c>
      <c r="AG179">
        <f>ACI!E30*GDP!$B$2/GDP!$I$2</f>
        <v>0.27661088094795644</v>
      </c>
      <c r="AH179">
        <f>ACI!G30*GDP!$B$2/GDP!$I$2</f>
        <v>0.1123731703851073</v>
      </c>
      <c r="AI179">
        <f>ACI!I30*GDP!$B$2/GDP!$I$2</f>
        <v>6.915272023698911E-2</v>
      </c>
      <c r="AJ179">
        <f>ACI!K30*GDP!$B$2/GDP!$I$2</f>
        <v>5.1864540177741822E-2</v>
      </c>
      <c r="AK179">
        <f>ACI!M30*GDP!$B$2/GDP!$I$2</f>
        <v>4.3220450148118192E-2</v>
      </c>
      <c r="AL179">
        <f>ACI!E31*GDP!$B$2/GDP!$I$2</f>
        <v>0.27661088094795644</v>
      </c>
      <c r="AM179">
        <f>ACI!G31*GDP!$B$2/GDP!$I$2</f>
        <v>0.1123731703851073</v>
      </c>
      <c r="AN179">
        <f>ACI!I31*GDP!$B$2/GDP!$I$2</f>
        <v>6.915272023698911E-2</v>
      </c>
      <c r="AO179">
        <f>ACI!K31*GDP!$B$2/GDP!$I$2</f>
        <v>5.1864540177741822E-2</v>
      </c>
      <c r="AP179">
        <f>ACI!M31*GDP!$B$2/GDP!$I$2</f>
        <v>4.3220450148118192E-2</v>
      </c>
      <c r="AQ179">
        <f>ACI!E32*GDP!$B$2/GDP!$I$2</f>
        <v>0.28525497097758007</v>
      </c>
      <c r="AR179">
        <f>ACI!G32*GDP!$B$2/GDP!$I$2</f>
        <v>0.1123731703851073</v>
      </c>
      <c r="AS179">
        <f>ACI!I32*GDP!$B$2/GDP!$I$2</f>
        <v>6.915272023698911E-2</v>
      </c>
      <c r="AT179">
        <f>ACI!K32*GDP!$B$2/GDP!$I$2</f>
        <v>5.1864540177741822E-2</v>
      </c>
      <c r="AU179">
        <f>ACI!M32*GDP!$B$2/GDP!$I$2</f>
        <v>4.3220450148118192E-2</v>
      </c>
    </row>
    <row r="189" spans="1:47" x14ac:dyDescent="0.25">
      <c r="A189" s="20" t="s">
        <v>227</v>
      </c>
      <c r="B189" s="20"/>
      <c r="C189" s="20"/>
      <c r="D189" s="20"/>
      <c r="L189" s="20" t="s">
        <v>224</v>
      </c>
      <c r="M189" s="20"/>
      <c r="N189" s="20"/>
      <c r="O189" s="20"/>
      <c r="P189" s="20"/>
      <c r="Q189" s="20"/>
      <c r="R189" s="20"/>
      <c r="S189" s="20"/>
      <c r="T189" s="20"/>
      <c r="U189" s="20"/>
      <c r="V189" s="20"/>
      <c r="W189" s="20"/>
      <c r="X189" s="20"/>
      <c r="Y189" s="20"/>
      <c r="Z189" s="20"/>
      <c r="AG189" s="20" t="s">
        <v>225</v>
      </c>
      <c r="AH189" s="20"/>
      <c r="AI189" s="20"/>
      <c r="AJ189" s="20"/>
      <c r="AK189" s="20"/>
      <c r="AL189" s="20"/>
      <c r="AM189" s="20"/>
      <c r="AN189" s="20"/>
      <c r="AO189" s="20"/>
      <c r="AP189" s="20"/>
      <c r="AQ189" s="20"/>
      <c r="AR189" s="20"/>
      <c r="AS189" s="20"/>
      <c r="AT189" s="20"/>
      <c r="AU189" s="20"/>
    </row>
    <row r="190" spans="1:47" x14ac:dyDescent="0.25">
      <c r="B190">
        <v>9000</v>
      </c>
      <c r="C190">
        <v>10000</v>
      </c>
      <c r="D190">
        <v>11000</v>
      </c>
      <c r="L190" t="s">
        <v>168</v>
      </c>
      <c r="M190" t="s">
        <v>169</v>
      </c>
      <c r="N190" t="s">
        <v>170</v>
      </c>
      <c r="O190" t="s">
        <v>172</v>
      </c>
      <c r="P190" t="s">
        <v>171</v>
      </c>
      <c r="Q190" t="s">
        <v>173</v>
      </c>
      <c r="R190" t="s">
        <v>174</v>
      </c>
      <c r="S190" t="s">
        <v>175</v>
      </c>
      <c r="T190" t="s">
        <v>176</v>
      </c>
      <c r="U190" t="s">
        <v>177</v>
      </c>
      <c r="V190" t="s">
        <v>178</v>
      </c>
      <c r="W190" t="s">
        <v>179</v>
      </c>
      <c r="X190" t="s">
        <v>180</v>
      </c>
      <c r="Y190" t="s">
        <v>181</v>
      </c>
      <c r="Z190" t="s">
        <v>182</v>
      </c>
      <c r="AG190" t="s">
        <v>168</v>
      </c>
      <c r="AH190" t="s">
        <v>169</v>
      </c>
      <c r="AI190" t="s">
        <v>170</v>
      </c>
      <c r="AJ190" t="s">
        <v>172</v>
      </c>
      <c r="AK190" t="s">
        <v>171</v>
      </c>
      <c r="AL190" t="s">
        <v>173</v>
      </c>
      <c r="AM190" t="s">
        <v>174</v>
      </c>
      <c r="AN190" t="s">
        <v>175</v>
      </c>
      <c r="AO190" t="s">
        <v>176</v>
      </c>
      <c r="AP190" t="s">
        <v>177</v>
      </c>
      <c r="AQ190" t="s">
        <v>178</v>
      </c>
      <c r="AR190" t="s">
        <v>179</v>
      </c>
      <c r="AS190" t="s">
        <v>180</v>
      </c>
      <c r="AT190" t="s">
        <v>181</v>
      </c>
      <c r="AU190" t="s">
        <v>182</v>
      </c>
    </row>
    <row r="191" spans="1:47" x14ac:dyDescent="0.25">
      <c r="A191">
        <v>2024</v>
      </c>
      <c r="B191">
        <f>ACI!P6*GDP!$B$2/GDP!$T$2</f>
        <v>1.2802681121951633</v>
      </c>
      <c r="C191">
        <f>ACI!P7*GDP!$B$2/GDP!$T$2</f>
        <v>1.4277335492019361</v>
      </c>
      <c r="D191">
        <f>ACI!P8*GDP!$B$2/GDP!$T$2</f>
        <v>1.5684960117993099</v>
      </c>
      <c r="L191">
        <f>ACI!Q6*GDP!$B$2/GDP!$T$2</f>
        <v>28.179304417112387</v>
      </c>
      <c r="M191">
        <f>ACI!S6*GDP!$B$2/GDP!$T$2</f>
        <v>11.086719673145549</v>
      </c>
      <c r="N191">
        <f>ACI!U6*GDP!$B$2/GDP!$T$2</f>
        <v>7.1721826180566737</v>
      </c>
      <c r="O191">
        <f>ACI!W6*GDP!$B$2/GDP!$T$2</f>
        <v>5.3891914251566027</v>
      </c>
      <c r="P191">
        <f>ACI!Y6*GDP!$B$2/GDP!$T$2</f>
        <v>3.9748638247734651</v>
      </c>
      <c r="Q191">
        <f>ACI!Q7*GDP!$B$2/GDP!$T$2</f>
        <v>28.635106676951505</v>
      </c>
      <c r="R191">
        <f>ACI!S7*GDP!$B$2/GDP!$T$2</f>
        <v>11.247591058971121</v>
      </c>
      <c r="S191">
        <f>ACI!U7*GDP!$B$2/GDP!$T$2</f>
        <v>7.2861331830164522</v>
      </c>
      <c r="T191">
        <f>ACI!W7*GDP!$B$2/GDP!$T$2</f>
        <v>5.4763300924787872</v>
      </c>
      <c r="U191">
        <f>ACI!Y7*GDP!$B$2/GDP!$T$2</f>
        <v>4.0485965432768509</v>
      </c>
      <c r="V191">
        <f>ACI!Q8*GDP!$B$2/GDP!$T$2</f>
        <v>29.050691090334229</v>
      </c>
      <c r="W191">
        <f>ACI!S8*GDP!$B$2/GDP!$T$2</f>
        <v>11.41516541920609</v>
      </c>
      <c r="X191">
        <f>ACI!U8*GDP!$B$2/GDP!$T$2</f>
        <v>7.3933807735668324</v>
      </c>
      <c r="Y191">
        <f>ACI!W8*GDP!$B$2/GDP!$T$2</f>
        <v>5.5567657853915726</v>
      </c>
      <c r="Z191">
        <f>ACI!Y8*GDP!$B$2/GDP!$T$2</f>
        <v>4.1022203385520415</v>
      </c>
      <c r="AG191">
        <f>ACI!R6*GDP!$B$2/GDP!$T$2</f>
        <v>0.22790112991955788</v>
      </c>
      <c r="AH191">
        <f>ACI!T6*GDP!$B$2/GDP!$T$2</f>
        <v>9.3841641731582659E-2</v>
      </c>
      <c r="AI191">
        <f>ACI!V6*GDP!$B$2/GDP!$T$2</f>
        <v>6.0326769684588846E-2</v>
      </c>
      <c r="AJ191">
        <f>ACI!X6*GDP!$B$2/GDP!$T$2</f>
        <v>4.6920820865791329E-2</v>
      </c>
      <c r="AK191">
        <f>ACI!Z6*GDP!$B$2/GDP!$T$2</f>
        <v>3.3514872046993806E-2</v>
      </c>
      <c r="AL191">
        <f>ACI!R7*GDP!$B$2/GDP!$T$2</f>
        <v>0.22790112991955788</v>
      </c>
      <c r="AM191">
        <f>ACI!T7*GDP!$B$2/GDP!$T$2</f>
        <v>9.3841641731582659E-2</v>
      </c>
      <c r="AN191">
        <f>ACI!V7*GDP!$B$2/GDP!$T$2</f>
        <v>6.0326769684588846E-2</v>
      </c>
      <c r="AO191">
        <f>ACI!X7*GDP!$B$2/GDP!$T$2</f>
        <v>4.6920820865791329E-2</v>
      </c>
      <c r="AP191">
        <f>ACI!Z7*GDP!$B$2/GDP!$T$2</f>
        <v>3.3514872046993806E-2</v>
      </c>
      <c r="AQ191">
        <f>ACI!R8*GDP!$B$2/GDP!$T$2</f>
        <v>0.23460410432895662</v>
      </c>
      <c r="AR191">
        <f>ACI!T8*GDP!$B$2/GDP!$T$2</f>
        <v>9.3841641731582659E-2</v>
      </c>
      <c r="AS191">
        <f>ACI!V8*GDP!$B$2/GDP!$T$2</f>
        <v>6.0326769684588846E-2</v>
      </c>
      <c r="AT191">
        <f>ACI!X8*GDP!$B$2/GDP!$T$2</f>
        <v>4.6920820865791329E-2</v>
      </c>
      <c r="AU191">
        <f>ACI!Z8*GDP!$B$2/GDP!$T$2</f>
        <v>3.3514872046993806E-2</v>
      </c>
    </row>
    <row r="192" spans="1:47" x14ac:dyDescent="0.25">
      <c r="A192">
        <v>2023</v>
      </c>
      <c r="B192">
        <f>ACI!P10*GDP!$B$2/GDP!$Q$2</f>
        <v>1.284902411352973</v>
      </c>
      <c r="C192">
        <f>ACI!P11*GDP!$B$2/GDP!$Q$2</f>
        <v>1.4293588954695793</v>
      </c>
      <c r="D192">
        <f>ACI!P12*GDP!$B$2/GDP!$Q$2</f>
        <v>1.5738153795861856</v>
      </c>
      <c r="L192">
        <f>ACI!Q10*GDP!$B$2/GDP!$Q$2</f>
        <v>28.222235212675944</v>
      </c>
      <c r="M192">
        <f>ACI!S10*GDP!$B$2/GDP!$Q$2</f>
        <v>11.100340358433966</v>
      </c>
      <c r="N192">
        <f>ACI!U10*GDP!$B$2/GDP!$Q$2</f>
        <v>7.1848093415891077</v>
      </c>
      <c r="O192">
        <f>ACI!W10*GDP!$B$2/GDP!$Q$2</f>
        <v>5.3981107222521345</v>
      </c>
      <c r="P192">
        <f>ACI!Y10*GDP!$B$2/GDP!$Q$2</f>
        <v>3.98395777247904</v>
      </c>
      <c r="Q192">
        <f>ACI!Q11*GDP!$B$2/GDP!$Q$2</f>
        <v>28.678413583570496</v>
      </c>
      <c r="R192">
        <f>ACI!S11*GDP!$B$2/GDP!$Q$2</f>
        <v>11.2676057610953</v>
      </c>
      <c r="S192">
        <f>ACI!U11*GDP!$B$2/GDP!$Q$2</f>
        <v>7.2988539343127448</v>
      </c>
      <c r="T192">
        <f>ACI!W11*GDP!$B$2/GDP!$Q$2</f>
        <v>5.4817434235828015</v>
      </c>
      <c r="U192">
        <f>ACI!Y11*GDP!$B$2/GDP!$Q$2</f>
        <v>4.0523845281132225</v>
      </c>
      <c r="V192">
        <f>ACI!Q12*GDP!$B$2/GDP!$Q$2</f>
        <v>29.096577090223832</v>
      </c>
      <c r="W192">
        <f>ACI!S12*GDP!$B$2/GDP!$Q$2</f>
        <v>11.434871163756634</v>
      </c>
      <c r="X192">
        <f>ACI!U12*GDP!$B$2/GDP!$Q$2</f>
        <v>7.4052955541881396</v>
      </c>
      <c r="Y192">
        <f>ACI!W12*GDP!$B$2/GDP!$Q$2</f>
        <v>5.5653761249134686</v>
      </c>
      <c r="Z192">
        <f>ACI!Y12*GDP!$B$2/GDP!$Q$2</f>
        <v>4.1056053380509194</v>
      </c>
      <c r="AG192">
        <f>ACI!R10*GDP!$B$2/GDP!$Q$2</f>
        <v>0.22808918544727327</v>
      </c>
      <c r="AH192">
        <f>ACI!T10*GDP!$B$2/GDP!$Q$2</f>
        <v>9.1235674178909307E-2</v>
      </c>
      <c r="AI192">
        <f>ACI!V10*GDP!$B$2/GDP!$Q$2</f>
        <v>6.0823782785939542E-2</v>
      </c>
      <c r="AJ192">
        <f>ACI!X10*GDP!$B$2/GDP!$Q$2</f>
        <v>4.5617837089454653E-2</v>
      </c>
      <c r="AK192">
        <f>ACI!Z10*GDP!$B$2/GDP!$Q$2</f>
        <v>3.0411891392969771E-2</v>
      </c>
      <c r="AL192">
        <f>ACI!R11*GDP!$B$2/GDP!$Q$2</f>
        <v>0.22808918544727327</v>
      </c>
      <c r="AM192">
        <f>ACI!T11*GDP!$B$2/GDP!$Q$2</f>
        <v>9.1235674178909307E-2</v>
      </c>
      <c r="AN192">
        <f>ACI!V11*GDP!$B$2/GDP!$Q$2</f>
        <v>6.0823782785939542E-2</v>
      </c>
      <c r="AO192">
        <f>ACI!X11*GDP!$B$2/GDP!$Q$2</f>
        <v>4.5617837089454653E-2</v>
      </c>
      <c r="AP192">
        <f>ACI!Z11*GDP!$B$2/GDP!$Q$2</f>
        <v>3.0411891392969771E-2</v>
      </c>
      <c r="AQ192">
        <f>ACI!R12*GDP!$B$2/GDP!$Q$2</f>
        <v>0.23569215829551574</v>
      </c>
      <c r="AR192">
        <f>ACI!T12*GDP!$B$2/GDP!$Q$2</f>
        <v>9.1235674178909307E-2</v>
      </c>
      <c r="AS192">
        <f>ACI!V12*GDP!$B$2/GDP!$Q$2</f>
        <v>6.0823782785939542E-2</v>
      </c>
      <c r="AT192">
        <f>ACI!X12*GDP!$B$2/GDP!$Q$2</f>
        <v>4.5617837089454653E-2</v>
      </c>
      <c r="AU192">
        <f>ACI!Z12*GDP!$B$2/GDP!$Q$2</f>
        <v>3.0411891392969771E-2</v>
      </c>
    </row>
    <row r="193" spans="1:47" x14ac:dyDescent="0.25">
      <c r="A193">
        <v>2021</v>
      </c>
      <c r="B193">
        <v>1.284902411352973</v>
      </c>
      <c r="C193">
        <v>1.4293588954695793</v>
      </c>
      <c r="D193">
        <v>1.5738153795861856</v>
      </c>
      <c r="L193">
        <v>28.222235212675944</v>
      </c>
      <c r="M193">
        <v>11.100340358433966</v>
      </c>
      <c r="N193">
        <v>7.1848093415891077</v>
      </c>
      <c r="O193">
        <v>5.3981107222521345</v>
      </c>
      <c r="P193">
        <v>3.98395777247904</v>
      </c>
      <c r="Q193">
        <v>28.678413583570496</v>
      </c>
      <c r="R193">
        <v>11.2676057610953</v>
      </c>
      <c r="S193">
        <v>7.2988539343127448</v>
      </c>
      <c r="T193">
        <v>5.4817434235828015</v>
      </c>
      <c r="U193">
        <v>4.0523845281132225</v>
      </c>
      <c r="V193">
        <v>29.096577090223832</v>
      </c>
      <c r="W193">
        <v>11.434871163756634</v>
      </c>
      <c r="X193">
        <v>7.4052955541881396</v>
      </c>
      <c r="Y193">
        <v>5.5653761249134686</v>
      </c>
      <c r="Z193">
        <v>4.1056053380509194</v>
      </c>
      <c r="AG193">
        <v>0.22808918544727327</v>
      </c>
      <c r="AH193">
        <v>9.1235674178909307E-2</v>
      </c>
      <c r="AI193">
        <v>6.0823782785939542E-2</v>
      </c>
      <c r="AJ193">
        <v>4.5617837089454653E-2</v>
      </c>
      <c r="AK193">
        <v>3.0411891392969771E-2</v>
      </c>
      <c r="AL193">
        <v>0.22808918544727327</v>
      </c>
      <c r="AM193">
        <v>9.1235674178909307E-2</v>
      </c>
      <c r="AN193">
        <v>6.0823782785939542E-2</v>
      </c>
      <c r="AO193">
        <v>4.5617837089454653E-2</v>
      </c>
      <c r="AP193">
        <v>3.0411891392969771E-2</v>
      </c>
      <c r="AQ193">
        <v>0.23569215829551574</v>
      </c>
      <c r="AR193">
        <v>9.1235674178909307E-2</v>
      </c>
      <c r="AS193">
        <v>6.0823782785939542E-2</v>
      </c>
      <c r="AT193">
        <v>4.5617837089454653E-2</v>
      </c>
      <c r="AU193">
        <v>3.0411891392969771E-2</v>
      </c>
    </row>
    <row r="194" spans="1:47" x14ac:dyDescent="0.25">
      <c r="A194">
        <v>2020</v>
      </c>
      <c r="B194">
        <v>1.2798366262558403</v>
      </c>
      <c r="C194">
        <v>1.4247237914923503</v>
      </c>
      <c r="D194">
        <v>1.5696109567288605</v>
      </c>
      <c r="L194">
        <v>28.124208629798147</v>
      </c>
      <c r="M194">
        <v>11.059720279720281</v>
      </c>
      <c r="N194">
        <v>7.1638653922496722</v>
      </c>
      <c r="O194">
        <v>5.3769236876660447</v>
      </c>
      <c r="P194">
        <v>3.9763477570464474</v>
      </c>
      <c r="Q194">
        <v>28.574968699422847</v>
      </c>
      <c r="R194">
        <v>11.228755305829541</v>
      </c>
      <c r="S194">
        <v>7.2765554096558454</v>
      </c>
      <c r="T194">
        <v>5.4654658441994686</v>
      </c>
      <c r="U194">
        <v>4.0326927657495339</v>
      </c>
      <c r="V194">
        <v>28.993531621217212</v>
      </c>
      <c r="W194">
        <v>11.397790331938802</v>
      </c>
      <c r="X194">
        <v>7.3811961401044366</v>
      </c>
      <c r="Y194">
        <v>5.545958713775307</v>
      </c>
      <c r="Z194">
        <v>4.0970870614102051</v>
      </c>
      <c r="AG194">
        <v>0.22538003481234925</v>
      </c>
      <c r="AH194">
        <v>8.8542156533422914E-2</v>
      </c>
      <c r="AI194">
        <v>5.6345008703087313E-2</v>
      </c>
      <c r="AJ194">
        <v>4.0246434787919505E-2</v>
      </c>
      <c r="AK194">
        <v>3.2197147830335601E-2</v>
      </c>
      <c r="AL194">
        <v>0.23342932176993308</v>
      </c>
      <c r="AM194">
        <v>8.8542156533422914E-2</v>
      </c>
      <c r="AN194">
        <v>5.6345008703087313E-2</v>
      </c>
      <c r="AO194">
        <v>4.0246434787919505E-2</v>
      </c>
      <c r="AP194">
        <v>3.2197147830335601E-2</v>
      </c>
      <c r="AQ194">
        <v>0.23342932176993308</v>
      </c>
      <c r="AR194">
        <v>8.8542156533422914E-2</v>
      </c>
      <c r="AS194">
        <v>5.6345008703087313E-2</v>
      </c>
      <c r="AT194">
        <v>4.8295721745503402E-2</v>
      </c>
      <c r="AU194">
        <v>3.2197147830335601E-2</v>
      </c>
    </row>
    <row r="195" spans="1:47" x14ac:dyDescent="0.25">
      <c r="A195">
        <v>2019</v>
      </c>
      <c r="B195">
        <v>1.2798366262558403</v>
      </c>
      <c r="C195">
        <v>1.4247237914923503</v>
      </c>
      <c r="D195">
        <v>1.5696109567288605</v>
      </c>
      <c r="L195">
        <v>28.124208629798147</v>
      </c>
      <c r="M195">
        <v>11.059720279720281</v>
      </c>
      <c r="N195">
        <v>7.1638653922496722</v>
      </c>
      <c r="O195">
        <v>5.3769236876660447</v>
      </c>
      <c r="P195">
        <v>3.9763477570464474</v>
      </c>
      <c r="Q195">
        <v>28.574968699422847</v>
      </c>
      <c r="R195">
        <v>11.228755305829541</v>
      </c>
      <c r="S195">
        <v>7.2765554096558454</v>
      </c>
      <c r="T195">
        <v>5.4654658441994686</v>
      </c>
      <c r="U195">
        <v>4.0326927657495339</v>
      </c>
      <c r="V195">
        <v>28.993531621217212</v>
      </c>
      <c r="W195">
        <v>11.397790331938802</v>
      </c>
      <c r="X195">
        <v>7.3811961401044366</v>
      </c>
      <c r="Y195">
        <v>5.545958713775307</v>
      </c>
      <c r="Z195">
        <v>4.0970870614102051</v>
      </c>
      <c r="AG195">
        <v>0.22538003481234925</v>
      </c>
      <c r="AH195">
        <v>8.8542156533422914E-2</v>
      </c>
      <c r="AI195">
        <v>5.6345008703087313E-2</v>
      </c>
      <c r="AJ195">
        <v>4.0246434787919505E-2</v>
      </c>
      <c r="AK195">
        <v>3.2197147830335601E-2</v>
      </c>
      <c r="AL195">
        <v>0.23342932176993308</v>
      </c>
      <c r="AM195">
        <v>8.8542156533422914E-2</v>
      </c>
      <c r="AN195">
        <v>5.6345008703087313E-2</v>
      </c>
      <c r="AO195">
        <v>4.0246434787919505E-2</v>
      </c>
      <c r="AP195">
        <v>3.2197147830335601E-2</v>
      </c>
      <c r="AQ195">
        <v>0.23342932176993308</v>
      </c>
      <c r="AR195">
        <v>8.8542156533422914E-2</v>
      </c>
      <c r="AS195">
        <v>5.6345008703087313E-2</v>
      </c>
      <c r="AT195">
        <v>4.8295721745503402E-2</v>
      </c>
      <c r="AU195">
        <v>3.2197147830335601E-2</v>
      </c>
    </row>
    <row r="196" spans="1:47" x14ac:dyDescent="0.25">
      <c r="A196">
        <v>2018</v>
      </c>
      <c r="B196">
        <f>ACI!P22*GDP!$B$2/GDP!$N$2</f>
        <v>1.2798366262558403</v>
      </c>
      <c r="C196">
        <f>ACI!P23*GDP!$B$2/GDP!$N$2</f>
        <v>1.4247237914923503</v>
      </c>
      <c r="D196">
        <f>ACI!P24*GDP!$B$2/GDP!$N$2</f>
        <v>1.5696109567288605</v>
      </c>
      <c r="L196">
        <f>ACI!Q26*GDP!$B$2/GDP!$N$2</f>
        <v>28.124208629798147</v>
      </c>
      <c r="M196">
        <f>ACI!S26*GDP!$B$2/GDP!$N$2</f>
        <v>11.059720279720281</v>
      </c>
      <c r="N196">
        <f>ACI!U26*GDP!$B$2/GDP!$N$2</f>
        <v>7.1638653922496722</v>
      </c>
      <c r="O196">
        <f>ACI!W26*GDP!$B$2/GDP!$N$2</f>
        <v>5.3769236876660447</v>
      </c>
      <c r="P196">
        <f>ACI!Y26*GDP!$B$2/GDP!$N$2</f>
        <v>3.9763477570464474</v>
      </c>
      <c r="Q196">
        <f>ACI!Q27*GDP!$B$2/GDP!$N$2</f>
        <v>28.574968699422847</v>
      </c>
      <c r="R196">
        <f>ACI!S27*GDP!$B$2/GDP!$N$2</f>
        <v>11.228755305829541</v>
      </c>
      <c r="S196">
        <f>ACI!U27*GDP!$B$2/GDP!$N$2</f>
        <v>7.2765554096558454</v>
      </c>
      <c r="T196">
        <f>ACI!W27*GDP!$B$2/GDP!$N$2</f>
        <v>5.4654658441994686</v>
      </c>
      <c r="U196">
        <f>ACI!Y27*GDP!$B$2/GDP!$N$2</f>
        <v>4.0326927657495339</v>
      </c>
      <c r="V196">
        <f>ACI!Q28*GDP!$B$2/GDP!$N$2</f>
        <v>28.993531621217212</v>
      </c>
      <c r="W196">
        <f>ACI!S28*GDP!$B$2/GDP!$N$2</f>
        <v>11.397790331938802</v>
      </c>
      <c r="X196">
        <f>ACI!U28*GDP!$B$2/GDP!$N$2</f>
        <v>7.3811961401044366</v>
      </c>
      <c r="Y196">
        <f>ACI!W28*GDP!$B$2/GDP!$N$2</f>
        <v>5.545958713775307</v>
      </c>
      <c r="Z196">
        <f>ACI!Y28*GDP!$B$2/GDP!$N$2</f>
        <v>4.0970870614102051</v>
      </c>
      <c r="AG196">
        <f>ACI!R26*GDP!$B$2/GDP!$N$2</f>
        <v>0.22538003481234925</v>
      </c>
      <c r="AH196">
        <f>ACI!T26*GDP!$B$2/GDP!$N$2</f>
        <v>8.8542156533422914E-2</v>
      </c>
      <c r="AI196">
        <f>ACI!V26*GDP!$B$2/GDP!$N$2</f>
        <v>5.6345008703087313E-2</v>
      </c>
      <c r="AJ196">
        <f>ACI!X26*GDP!$B$2/GDP!$N$2</f>
        <v>4.0246434787919505E-2</v>
      </c>
      <c r="AK196">
        <f>ACI!Z26*GDP!$B$2/GDP!$N$2</f>
        <v>3.2197147830335601E-2</v>
      </c>
      <c r="AL196">
        <f>ACI!R27*GDP!$B$2/GDP!$N$2</f>
        <v>0.23342932176993308</v>
      </c>
      <c r="AM196">
        <f>ACI!T27*GDP!$B$2/GDP!$N$2</f>
        <v>8.8542156533422914E-2</v>
      </c>
      <c r="AN196">
        <f>ACI!V27*GDP!$B$2/GDP!$N$2</f>
        <v>5.6345008703087313E-2</v>
      </c>
      <c r="AO196">
        <f>ACI!X27*GDP!$B$2/GDP!$N$2</f>
        <v>4.0246434787919505E-2</v>
      </c>
      <c r="AP196">
        <f>ACI!Z27*GDP!$B$2/GDP!$N$2</f>
        <v>3.2197147830335601E-2</v>
      </c>
      <c r="AQ196">
        <f>ACI!R28*GDP!$B$2/GDP!$N$2</f>
        <v>0.23342932176993308</v>
      </c>
      <c r="AR196">
        <f>ACI!T28*GDP!$B$2/GDP!$N$2</f>
        <v>8.8542156533422914E-2</v>
      </c>
      <c r="AS196">
        <f>ACI!V28*GDP!$B$2/GDP!$N$2</f>
        <v>5.6345008703087313E-2</v>
      </c>
      <c r="AT196">
        <f>ACI!X28*GDP!$B$2/GDP!$N$2</f>
        <v>4.8295721745503402E-2</v>
      </c>
      <c r="AU196">
        <f>ACI!Z28*GDP!$B$2/GDP!$N$2</f>
        <v>3.2197147830335601E-2</v>
      </c>
    </row>
    <row r="197" spans="1:47" x14ac:dyDescent="0.25">
      <c r="A197">
        <v>2016</v>
      </c>
      <c r="B197">
        <v>1.3571221346509112</v>
      </c>
      <c r="C197">
        <v>1.5127157551841366</v>
      </c>
      <c r="D197">
        <v>1.6596652856877383</v>
      </c>
      <c r="L197">
        <v>28.551429367846875</v>
      </c>
      <c r="M197">
        <v>11.220028858451483</v>
      </c>
      <c r="N197">
        <v>7.2696797149134795</v>
      </c>
      <c r="O197">
        <v>5.4630648987221395</v>
      </c>
      <c r="P197">
        <v>4.028145953804616</v>
      </c>
      <c r="Q197">
        <v>28.992277959357683</v>
      </c>
      <c r="R197">
        <v>11.392910659043956</v>
      </c>
      <c r="S197">
        <v>7.3820528852985863</v>
      </c>
      <c r="T197">
        <v>5.5495057990183758</v>
      </c>
      <c r="U197">
        <v>4.0972986740416042</v>
      </c>
      <c r="V197">
        <v>29.407194280779617</v>
      </c>
      <c r="W197">
        <v>11.565792459636429</v>
      </c>
      <c r="X197">
        <v>7.4857819656540707</v>
      </c>
      <c r="Y197">
        <v>5.627302609284988</v>
      </c>
      <c r="Z197">
        <v>4.1578073042489692</v>
      </c>
      <c r="AG197">
        <v>0.24203452082946189</v>
      </c>
      <c r="AH197">
        <v>9.5084990325860028E-2</v>
      </c>
      <c r="AI197">
        <v>6.0508630207365473E-2</v>
      </c>
      <c r="AJ197">
        <v>4.3220450148118192E-2</v>
      </c>
      <c r="AK197">
        <v>3.4576360118494555E-2</v>
      </c>
      <c r="AL197">
        <v>0.24203452082946189</v>
      </c>
      <c r="AM197">
        <v>9.5084990325860028E-2</v>
      </c>
      <c r="AN197">
        <v>6.0508630207365473E-2</v>
      </c>
      <c r="AO197">
        <v>4.3220450148118192E-2</v>
      </c>
      <c r="AP197">
        <v>3.4576360118494555E-2</v>
      </c>
      <c r="AQ197">
        <v>0.25067861085908549</v>
      </c>
      <c r="AR197">
        <v>9.5084990325860028E-2</v>
      </c>
      <c r="AS197">
        <v>6.0508630207365473E-2</v>
      </c>
      <c r="AT197">
        <v>5.1864540177741822E-2</v>
      </c>
      <c r="AU197">
        <v>3.4576360118494555E-2</v>
      </c>
    </row>
    <row r="198" spans="1:47" x14ac:dyDescent="0.25">
      <c r="A198">
        <v>2015</v>
      </c>
      <c r="B198">
        <v>1.3571221346509112</v>
      </c>
      <c r="C198">
        <v>1.5127157551841366</v>
      </c>
      <c r="D198">
        <v>1.6596652856877383</v>
      </c>
      <c r="L198">
        <v>28.551429367846875</v>
      </c>
      <c r="M198">
        <v>11.220028858451483</v>
      </c>
      <c r="N198">
        <v>7.2696797149134795</v>
      </c>
      <c r="O198">
        <v>5.4630648987221395</v>
      </c>
      <c r="P198">
        <v>4.028145953804616</v>
      </c>
      <c r="Q198">
        <v>28.992277959357683</v>
      </c>
      <c r="R198">
        <v>11.392910659043956</v>
      </c>
      <c r="S198">
        <v>7.3820528852985863</v>
      </c>
      <c r="T198">
        <v>5.5495057990183758</v>
      </c>
      <c r="U198">
        <v>4.0972986740416042</v>
      </c>
      <c r="V198">
        <v>29.407194280779617</v>
      </c>
      <c r="W198">
        <v>11.565792459636429</v>
      </c>
      <c r="X198">
        <v>7.4857819656540707</v>
      </c>
      <c r="Y198">
        <v>5.627302609284988</v>
      </c>
      <c r="Z198">
        <v>4.1578073042489692</v>
      </c>
      <c r="AG198">
        <v>0.24203452082946189</v>
      </c>
      <c r="AH198">
        <v>9.5084990325860028E-2</v>
      </c>
      <c r="AI198">
        <v>6.0508630207365473E-2</v>
      </c>
      <c r="AJ198">
        <v>4.3220450148118192E-2</v>
      </c>
      <c r="AK198">
        <v>3.4576360118494555E-2</v>
      </c>
      <c r="AL198">
        <v>0.24203452082946189</v>
      </c>
      <c r="AM198">
        <v>9.5084990325860028E-2</v>
      </c>
      <c r="AN198">
        <v>6.0508630207365473E-2</v>
      </c>
      <c r="AO198">
        <v>4.3220450148118192E-2</v>
      </c>
      <c r="AP198">
        <v>3.4576360118494555E-2</v>
      </c>
      <c r="AQ198">
        <v>0.25067861085908549</v>
      </c>
      <c r="AR198">
        <v>9.5084990325860028E-2</v>
      </c>
      <c r="AS198">
        <v>6.0508630207365473E-2</v>
      </c>
      <c r="AT198">
        <v>5.1864540177741822E-2</v>
      </c>
      <c r="AU198">
        <v>3.4576360118494555E-2</v>
      </c>
    </row>
    <row r="199" spans="1:47" x14ac:dyDescent="0.25">
      <c r="A199">
        <v>2013</v>
      </c>
      <c r="B199">
        <f>ACI!P30*GDP!$B$2/GDP!$I$2</f>
        <v>1.3571221346509112</v>
      </c>
      <c r="C199">
        <f>ACI!P31*GDP!$B$2/GDP!$I$2</f>
        <v>1.5127157551841366</v>
      </c>
      <c r="D199">
        <f>ACI!P32*GDP!$B$2/GDP!$I$2</f>
        <v>1.6596652856877383</v>
      </c>
      <c r="L199">
        <f>ACI!Q30*GDP!$B$2/GDP!$I$2</f>
        <v>28.551429367846875</v>
      </c>
      <c r="M199">
        <f>ACI!S30*GDP!$B$2/GDP!$I$2</f>
        <v>11.220028858451483</v>
      </c>
      <c r="N199">
        <f>ACI!U30*GDP!$B$2/GDP!$I$2</f>
        <v>7.2696797149134795</v>
      </c>
      <c r="O199">
        <f>ACI!W30*GDP!$B$2/GDP!$I$2</f>
        <v>5.4630648987221395</v>
      </c>
      <c r="P199">
        <f>ACI!Y30*GDP!$B$2/GDP!$I$2</f>
        <v>4.028145953804616</v>
      </c>
      <c r="Q199">
        <f>ACI!Q31*GDP!$B$2/GDP!$I$2</f>
        <v>28.992277959357683</v>
      </c>
      <c r="R199">
        <f>ACI!S31*GDP!$B$2/GDP!$I$2</f>
        <v>11.392910659043956</v>
      </c>
      <c r="S199">
        <f>ACI!U31*GDP!$B$2/GDP!$I$2</f>
        <v>7.3820528852985863</v>
      </c>
      <c r="T199">
        <f>ACI!W31*GDP!$B$2/GDP!$I$2</f>
        <v>5.5495057990183758</v>
      </c>
      <c r="U199">
        <f>ACI!Y31*GDP!$B$2/GDP!$I$2</f>
        <v>4.0972986740416042</v>
      </c>
      <c r="V199">
        <f>ACI!Q32*GDP!$B$2/GDP!$I$2</f>
        <v>29.407194280779617</v>
      </c>
      <c r="W199">
        <f>ACI!S32*GDP!$B$2/GDP!$I$2</f>
        <v>11.565792459636429</v>
      </c>
      <c r="X199">
        <f>ACI!U32*GDP!$B$2/GDP!$I$2</f>
        <v>7.4857819656540707</v>
      </c>
      <c r="Y199">
        <f>ACI!W32*GDP!$B$2/GDP!$I$2</f>
        <v>5.627302609284988</v>
      </c>
      <c r="Z199">
        <f>ACI!Y32*GDP!$B$2/GDP!$I$2</f>
        <v>4.1578073042489692</v>
      </c>
      <c r="AG199">
        <f>ACI!R30*GDP!$B$2/GDP!$I$2</f>
        <v>0.24203452082946189</v>
      </c>
      <c r="AH199">
        <f>ACI!T30*GDP!$B$2/GDP!$I$2</f>
        <v>9.5084990325860028E-2</v>
      </c>
      <c r="AI199">
        <f>ACI!V30*GDP!$B$2/GDP!$I$2</f>
        <v>6.0508630207365473E-2</v>
      </c>
      <c r="AJ199">
        <f>ACI!X30*GDP!$B$2/GDP!$I$2</f>
        <v>4.3220450148118192E-2</v>
      </c>
      <c r="AK199">
        <f>ACI!Z30*GDP!$B$2/GDP!$I$2</f>
        <v>3.4576360118494555E-2</v>
      </c>
      <c r="AL199">
        <f>ACI!R31*GDP!$B$2/GDP!$I$2</f>
        <v>0.24203452082946189</v>
      </c>
      <c r="AM199">
        <f>ACI!T31*GDP!$B$2/GDP!$I$2</f>
        <v>9.5084990325860028E-2</v>
      </c>
      <c r="AN199">
        <f>ACI!V31*GDP!$B$2/GDP!$I$2</f>
        <v>6.0508630207365473E-2</v>
      </c>
      <c r="AO199">
        <f>ACI!X31*GDP!$B$2/GDP!$I$2</f>
        <v>4.3220450148118192E-2</v>
      </c>
      <c r="AP199">
        <f>ACI!Z31*GDP!$B$2/GDP!$I$2</f>
        <v>3.4576360118494555E-2</v>
      </c>
      <c r="AQ199">
        <f>ACI!R32*GDP!$B$2/GDP!$I$2</f>
        <v>0.25067861085908549</v>
      </c>
      <c r="AR199">
        <f>ACI!T32*GDP!$B$2/GDP!$I$2</f>
        <v>9.5084990325860028E-2</v>
      </c>
      <c r="AS199">
        <f>ACI!V32*GDP!$B$2/GDP!$I$2</f>
        <v>6.0508630207365473E-2</v>
      </c>
      <c r="AT199">
        <f>ACI!X32*GDP!$B$2/GDP!$I$2</f>
        <v>5.1864540177741822E-2</v>
      </c>
      <c r="AU199">
        <f>ACI!Z32*GDP!$B$2/GDP!$I$2</f>
        <v>3.4576360118494555E-2</v>
      </c>
    </row>
    <row r="209" spans="1:47" x14ac:dyDescent="0.25">
      <c r="A209" s="20" t="s">
        <v>228</v>
      </c>
      <c r="B209" s="20"/>
      <c r="C209" s="20"/>
      <c r="D209" s="20"/>
      <c r="L209" s="20" t="s">
        <v>224</v>
      </c>
      <c r="M209" s="20"/>
      <c r="N209" s="20"/>
      <c r="O209" s="20"/>
      <c r="P209" s="20"/>
      <c r="Q209" s="20"/>
      <c r="R209" s="20"/>
      <c r="S209" s="20"/>
      <c r="T209" s="20"/>
      <c r="U209" s="20"/>
      <c r="V209" s="20"/>
      <c r="W209" s="20"/>
      <c r="X209" s="20"/>
      <c r="Y209" s="20"/>
      <c r="Z209" s="20"/>
      <c r="AG209" s="20" t="s">
        <v>225</v>
      </c>
      <c r="AH209" s="20"/>
      <c r="AI209" s="20"/>
      <c r="AJ209" s="20"/>
      <c r="AK209" s="20"/>
      <c r="AL209" s="20"/>
      <c r="AM209" s="20"/>
      <c r="AN209" s="20"/>
      <c r="AO209" s="20"/>
      <c r="AP209" s="20"/>
      <c r="AQ209" s="20"/>
      <c r="AR209" s="20"/>
      <c r="AS209" s="20"/>
      <c r="AT209" s="20"/>
      <c r="AU209" s="20"/>
    </row>
    <row r="210" spans="1:47" x14ac:dyDescent="0.25">
      <c r="B210">
        <v>9000</v>
      </c>
      <c r="C210">
        <v>10000</v>
      </c>
      <c r="D210">
        <v>11000</v>
      </c>
      <c r="L210" t="s">
        <v>168</v>
      </c>
      <c r="M210" t="s">
        <v>169</v>
      </c>
      <c r="N210" t="s">
        <v>170</v>
      </c>
      <c r="O210" t="s">
        <v>172</v>
      </c>
      <c r="P210" t="s">
        <v>171</v>
      </c>
      <c r="Q210" t="s">
        <v>173</v>
      </c>
      <c r="R210" t="s">
        <v>174</v>
      </c>
      <c r="S210" t="s">
        <v>175</v>
      </c>
      <c r="T210" t="s">
        <v>176</v>
      </c>
      <c r="U210" t="s">
        <v>177</v>
      </c>
      <c r="V210" t="s">
        <v>178</v>
      </c>
      <c r="W210" t="s">
        <v>179</v>
      </c>
      <c r="X210" t="s">
        <v>180</v>
      </c>
      <c r="Y210" t="s">
        <v>181</v>
      </c>
      <c r="Z210" t="s">
        <v>182</v>
      </c>
      <c r="AG210" t="s">
        <v>168</v>
      </c>
      <c r="AH210" t="s">
        <v>169</v>
      </c>
      <c r="AI210" t="s">
        <v>170</v>
      </c>
      <c r="AJ210" t="s">
        <v>172</v>
      </c>
      <c r="AK210" t="s">
        <v>171</v>
      </c>
      <c r="AL210" t="s">
        <v>173</v>
      </c>
      <c r="AM210" t="s">
        <v>174</v>
      </c>
      <c r="AN210" t="s">
        <v>175</v>
      </c>
      <c r="AO210" t="s">
        <v>176</v>
      </c>
      <c r="AP210" t="s">
        <v>177</v>
      </c>
      <c r="AQ210" t="s">
        <v>178</v>
      </c>
      <c r="AR210" t="s">
        <v>179</v>
      </c>
      <c r="AS210" t="s">
        <v>180</v>
      </c>
      <c r="AT210" t="s">
        <v>181</v>
      </c>
      <c r="AU210" t="s">
        <v>182</v>
      </c>
    </row>
    <row r="211" spans="1:47" x14ac:dyDescent="0.25">
      <c r="A211">
        <v>2024</v>
      </c>
      <c r="B211">
        <f>ACI!AC6*GDP!$B$2/GDP!$T$2</f>
        <v>0.38206954133572929</v>
      </c>
      <c r="C211">
        <f>ACI!AC7*GDP!$B$2/GDP!$T$2</f>
        <v>0.42228738779212188</v>
      </c>
      <c r="D211">
        <f>ACI!AC8*GDP!$B$2/GDP!$T$2</f>
        <v>0.46920820865791324</v>
      </c>
      <c r="L211">
        <f>ACI!AD6*GDP!$B$2/GDP!$T$2</f>
        <v>238.18349266357555</v>
      </c>
      <c r="M211">
        <f>ACI!AF6*GDP!$B$2/GDP!$T$2</f>
        <v>179.79388258330297</v>
      </c>
      <c r="N211">
        <f>ACI!AH6*GDP!$B$2/GDP!$T$2</f>
        <v>159.84583074093226</v>
      </c>
      <c r="O211">
        <f>ACI!AJ6*GDP!$B$2/GDP!$T$2</f>
        <v>148.39715044967915</v>
      </c>
      <c r="P211">
        <f>ACI!AL6*GDP!$B$2/GDP!$T$2</f>
        <v>137.45119323913099</v>
      </c>
      <c r="Q211">
        <f>ACI!AD7*GDP!$B$2/GDP!$T$2</f>
        <v>257.16631619099286</v>
      </c>
      <c r="R211">
        <f>ACI!AF7*GDP!$B$2/GDP!$T$2</f>
        <v>194.86887203004079</v>
      </c>
      <c r="S211">
        <f>ACI!AH7*GDP!$B$2/GDP!$T$2</f>
        <v>173.47297771523992</v>
      </c>
      <c r="T211">
        <f>ACI!AJ7*GDP!$B$2/GDP!$T$2</f>
        <v>161.15961372517441</v>
      </c>
      <c r="U211">
        <f>ACI!AL7*GDP!$B$2/GDP!$T$2</f>
        <v>149.36237876463261</v>
      </c>
      <c r="V211">
        <f>ACI!AD8*GDP!$B$2/GDP!$T$2</f>
        <v>275.64641663770522</v>
      </c>
      <c r="W211">
        <f>ACI!AF8*GDP!$B$2/GDP!$T$2</f>
        <v>209.66233655158385</v>
      </c>
      <c r="X211">
        <f>ACI!AH8*GDP!$B$2/GDP!$T$2</f>
        <v>186.84541166199045</v>
      </c>
      <c r="Y211">
        <f>ACI!AJ8*GDP!$B$2/GDP!$T$2</f>
        <v>173.67406694752191</v>
      </c>
      <c r="Z211">
        <f>ACI!AL8*GDP!$B$2/GDP!$T$2</f>
        <v>161.03225721139583</v>
      </c>
      <c r="AG211">
        <f>ACI!AE6*GDP!$B$2/GDP!$T$2</f>
        <v>0.83787180117484505</v>
      </c>
      <c r="AH211">
        <f>ACI!AG6*GDP!$B$2/GDP!$T$2</f>
        <v>0.6300795944834835</v>
      </c>
      <c r="AI211">
        <f>ACI!AI6*GDP!$B$2/GDP!$T$2</f>
        <v>0.56304985038949584</v>
      </c>
      <c r="AJ211">
        <f>ACI!AK6*GDP!$B$2/GDP!$T$2</f>
        <v>0.51612902952370465</v>
      </c>
      <c r="AK211">
        <f>ACI!AM6*GDP!$B$2/GDP!$T$2</f>
        <v>0.475911183067312</v>
      </c>
      <c r="AL211">
        <f>ACI!AE7*GDP!$B$2/GDP!$T$2</f>
        <v>0.898198570859434</v>
      </c>
      <c r="AM211">
        <f>ACI!AG7*GDP!$B$2/GDP!$T$2</f>
        <v>0.68370338975867362</v>
      </c>
      <c r="AN211">
        <f>ACI!AI7*GDP!$B$2/GDP!$T$2</f>
        <v>0.60997067125528726</v>
      </c>
      <c r="AO211">
        <f>ACI!AK7*GDP!$B$2/GDP!$T$2</f>
        <v>0.56304985038949584</v>
      </c>
      <c r="AP211">
        <f>ACI!AM7*GDP!$B$2/GDP!$T$2</f>
        <v>0.52283200393310336</v>
      </c>
      <c r="AQ211">
        <f>ACI!AE8*GDP!$B$2/GDP!$T$2</f>
        <v>0.96522831495342154</v>
      </c>
      <c r="AR211">
        <f>ACI!AG8*GDP!$B$2/GDP!$T$2</f>
        <v>0.73732718503386374</v>
      </c>
      <c r="AS211">
        <f>ACI!AI8*GDP!$B$2/GDP!$T$2</f>
        <v>0.65018851771167974</v>
      </c>
      <c r="AT211">
        <f>ACI!AK8*GDP!$B$2/GDP!$T$2</f>
        <v>0.60997067125528726</v>
      </c>
      <c r="AU211">
        <f>ACI!AM8*GDP!$B$2/GDP!$T$2</f>
        <v>0.56304985038949584</v>
      </c>
    </row>
    <row r="212" spans="1:47" x14ac:dyDescent="0.25">
      <c r="A212">
        <v>2023</v>
      </c>
      <c r="B212">
        <f>ACI!AC10*GDP!$B$2/GDP!$Q$2</f>
        <v>0.38014864241212215</v>
      </c>
      <c r="C212">
        <f>ACI!AC11*GDP!$B$2/GDP!$Q$2</f>
        <v>0.42576647950157687</v>
      </c>
      <c r="D212">
        <f>ACI!AC12*GDP!$B$2/GDP!$Q$2</f>
        <v>0.47138431659103147</v>
      </c>
      <c r="L212">
        <f>ACI!AD10*GDP!$B$2/GDP!$Q$2</f>
        <v>238.67252365202677</v>
      </c>
      <c r="M212">
        <f>ACI!AF10*GDP!$B$2/GDP!$Q$2</f>
        <v>180.06120596492576</v>
      </c>
      <c r="N212">
        <f>ACI!AH10*GDP!$B$2/GDP!$Q$2</f>
        <v>160.08059331974462</v>
      </c>
      <c r="O212">
        <f>ACI!AJ10*GDP!$B$2/GDP!$Q$2</f>
        <v>148.61531026459502</v>
      </c>
      <c r="P212">
        <f>ACI!AL10*GDP!$B$2/GDP!$Q$2</f>
        <v>137.65182341742943</v>
      </c>
      <c r="Q212">
        <f>ACI!AD11*GDP!$B$2/GDP!$Q$2</f>
        <v>257.55070523421273</v>
      </c>
      <c r="R212">
        <f>ACI!AF11*GDP!$B$2/GDP!$Q$2</f>
        <v>195.16071004153525</v>
      </c>
      <c r="S212">
        <f>ACI!AH11*GDP!$B$2/GDP!$Q$2</f>
        <v>173.72792958233981</v>
      </c>
      <c r="T212">
        <f>ACI!AJ11*GDP!$B$2/GDP!$Q$2</f>
        <v>161.3959076224906</v>
      </c>
      <c r="U212">
        <f>ACI!AL11*GDP!$B$2/GDP!$Q$2</f>
        <v>149.58088781632185</v>
      </c>
      <c r="V212">
        <f>ACI!AD12*GDP!$B$2/GDP!$Q$2</f>
        <v>276.05634114683482</v>
      </c>
      <c r="W212">
        <f>ACI!AF12*GDP!$B$2/GDP!$Q$2</f>
        <v>209.97130114991157</v>
      </c>
      <c r="X212">
        <f>ACI!AH12*GDP!$B$2/GDP!$Q$2</f>
        <v>187.12436774094303</v>
      </c>
      <c r="Y212">
        <f>ACI!AJ12*GDP!$B$2/GDP!$Q$2</f>
        <v>173.93320984924236</v>
      </c>
      <c r="Z212">
        <f>ACI!AL12*GDP!$B$2/GDP!$Q$2</f>
        <v>161.27426005691871</v>
      </c>
      <c r="AG212">
        <f>ACI!AE10*GDP!$B$2/GDP!$Q$2</f>
        <v>0.83632701330666881</v>
      </c>
      <c r="AH212">
        <f>ACI!AG10*GDP!$B$2/GDP!$Q$2</f>
        <v>0.63104674640412284</v>
      </c>
      <c r="AI212">
        <f>ACI!AI10*GDP!$B$2/GDP!$Q$2</f>
        <v>0.56261999076994074</v>
      </c>
      <c r="AJ212">
        <f>ACI!AK10*GDP!$B$2/GDP!$Q$2</f>
        <v>0.51700215368048619</v>
      </c>
      <c r="AK212">
        <f>ACI!AM10*GDP!$B$2/GDP!$Q$2</f>
        <v>0.47898728943927388</v>
      </c>
      <c r="AL212">
        <f>ACI!AE11*GDP!$B$2/GDP!$Q$2</f>
        <v>0.89715079609260817</v>
      </c>
      <c r="AM212">
        <f>ACI!AG11*GDP!$B$2/GDP!$Q$2</f>
        <v>0.6842675563418199</v>
      </c>
      <c r="AN212">
        <f>ACI!AI11*GDP!$B$2/GDP!$Q$2</f>
        <v>0.60823782785939551</v>
      </c>
      <c r="AO212">
        <f>ACI!AK11*GDP!$B$2/GDP!$Q$2</f>
        <v>0.56261999076994074</v>
      </c>
      <c r="AP212">
        <f>ACI!AM11*GDP!$B$2/GDP!$Q$2</f>
        <v>0.52460512652872848</v>
      </c>
      <c r="AQ212">
        <f>ACI!AE12*GDP!$B$2/GDP!$Q$2</f>
        <v>0.96557755172679027</v>
      </c>
      <c r="AR212">
        <f>ACI!AG12*GDP!$B$2/GDP!$Q$2</f>
        <v>0.73748836627951697</v>
      </c>
      <c r="AS212">
        <f>ACI!AI12*GDP!$B$2/GDP!$Q$2</f>
        <v>0.65385566494885006</v>
      </c>
      <c r="AT212">
        <f>ACI!AK12*GDP!$B$2/GDP!$Q$2</f>
        <v>0.60823782785939551</v>
      </c>
      <c r="AU212">
        <f>ACI!AM12*GDP!$B$2/GDP!$Q$2</f>
        <v>0.56261999076994074</v>
      </c>
    </row>
    <row r="213" spans="1:47" x14ac:dyDescent="0.25">
      <c r="A213">
        <v>2021</v>
      </c>
      <c r="B213">
        <v>0.38014864241212215</v>
      </c>
      <c r="C213">
        <v>0.42576647950157687</v>
      </c>
      <c r="D213">
        <v>0.47138431659103147</v>
      </c>
      <c r="L213">
        <v>238.67252365202677</v>
      </c>
      <c r="M213">
        <v>180.06120596492576</v>
      </c>
      <c r="N213">
        <v>160.08059331974462</v>
      </c>
      <c r="O213">
        <v>148.61531026459502</v>
      </c>
      <c r="P213">
        <v>137.65182341742943</v>
      </c>
      <c r="Q213">
        <v>257.55070523421273</v>
      </c>
      <c r="R213">
        <v>195.16071004153525</v>
      </c>
      <c r="S213">
        <v>173.72792958233981</v>
      </c>
      <c r="T213">
        <v>161.3959076224906</v>
      </c>
      <c r="U213">
        <v>149.58088781632185</v>
      </c>
      <c r="V213">
        <v>276.05634114683482</v>
      </c>
      <c r="W213">
        <v>209.97130114991157</v>
      </c>
      <c r="X213">
        <v>187.12436774094303</v>
      </c>
      <c r="Y213">
        <v>173.93320984924236</v>
      </c>
      <c r="Z213">
        <v>161.27426005691871</v>
      </c>
      <c r="AG213">
        <v>0.83632701330666881</v>
      </c>
      <c r="AH213">
        <v>0.63104674640412284</v>
      </c>
      <c r="AI213">
        <v>0.56261999076994074</v>
      </c>
      <c r="AJ213">
        <v>0.51700215368048619</v>
      </c>
      <c r="AK213">
        <v>0.47898728943927388</v>
      </c>
      <c r="AL213">
        <v>0.89715079609260817</v>
      </c>
      <c r="AM213">
        <v>0.6842675563418199</v>
      </c>
      <c r="AN213">
        <v>0.60823782785939551</v>
      </c>
      <c r="AO213">
        <v>0.56261999076994074</v>
      </c>
      <c r="AP213">
        <v>0.52460512652872848</v>
      </c>
      <c r="AQ213">
        <v>0.96557755172679027</v>
      </c>
      <c r="AR213">
        <v>0.73748836627951697</v>
      </c>
      <c r="AS213">
        <v>0.65385566494885006</v>
      </c>
      <c r="AT213">
        <v>0.60823782785939551</v>
      </c>
      <c r="AU213">
        <v>0.56261999076994074</v>
      </c>
    </row>
    <row r="214" spans="1:47" x14ac:dyDescent="0.25">
      <c r="A214">
        <v>2020</v>
      </c>
      <c r="B214">
        <v>0.37831648700644332</v>
      </c>
      <c r="C214">
        <v>0.41856292179436289</v>
      </c>
      <c r="D214">
        <v>0.46685864353986617</v>
      </c>
      <c r="L214">
        <v>236.39145937032401</v>
      </c>
      <c r="M214">
        <v>178.34000183222889</v>
      </c>
      <c r="N214">
        <v>158.54680520353008</v>
      </c>
      <c r="O214">
        <v>147.19731059333679</v>
      </c>
      <c r="P214">
        <v>136.33882248755609</v>
      </c>
      <c r="Q214">
        <v>255.08995297279142</v>
      </c>
      <c r="R214">
        <v>193.29557699941978</v>
      </c>
      <c r="S214">
        <v>172.06960729227106</v>
      </c>
      <c r="T214">
        <v>159.85883897761627</v>
      </c>
      <c r="U214">
        <v>148.15517574128927</v>
      </c>
      <c r="V214">
        <v>273.41817937520995</v>
      </c>
      <c r="W214">
        <v>207.96942712309522</v>
      </c>
      <c r="X214">
        <v>185.33483219836933</v>
      </c>
      <c r="Y214">
        <v>172.27083946621067</v>
      </c>
      <c r="Z214">
        <v>159.73809967325249</v>
      </c>
      <c r="AG214">
        <v>0.82907655663114177</v>
      </c>
      <c r="AH214">
        <v>0.61979509573396041</v>
      </c>
      <c r="AI214">
        <v>0.55540080007328907</v>
      </c>
      <c r="AJ214">
        <v>0.51515436528536962</v>
      </c>
      <c r="AK214">
        <v>0.47490793049745011</v>
      </c>
      <c r="AL214">
        <v>0.88542156533422911</v>
      </c>
      <c r="AM214">
        <v>0.67614010443704764</v>
      </c>
      <c r="AN214">
        <v>0.60369652181879252</v>
      </c>
      <c r="AO214">
        <v>0.55540080007328907</v>
      </c>
      <c r="AP214">
        <v>0.51515436528536962</v>
      </c>
      <c r="AQ214">
        <v>0.95786514795248423</v>
      </c>
      <c r="AR214">
        <v>0.7244358261825512</v>
      </c>
      <c r="AS214">
        <v>0.65199224356429597</v>
      </c>
      <c r="AT214">
        <v>0.60369652181879252</v>
      </c>
      <c r="AU214">
        <v>0.55540080007328907</v>
      </c>
    </row>
    <row r="215" spans="1:47" x14ac:dyDescent="0.25">
      <c r="A215">
        <v>2019</v>
      </c>
      <c r="B215">
        <v>0.37831648700644332</v>
      </c>
      <c r="C215">
        <v>0.41856292179436289</v>
      </c>
      <c r="D215">
        <v>0.46685864353986617</v>
      </c>
      <c r="L215">
        <v>236.39145937032401</v>
      </c>
      <c r="M215">
        <v>178.34000183222889</v>
      </c>
      <c r="N215">
        <v>158.54680520353008</v>
      </c>
      <c r="O215">
        <v>147.19731059333679</v>
      </c>
      <c r="P215">
        <v>136.33882248755609</v>
      </c>
      <c r="Q215">
        <v>255.08995297279142</v>
      </c>
      <c r="R215">
        <v>193.29557699941978</v>
      </c>
      <c r="S215">
        <v>172.06960729227106</v>
      </c>
      <c r="T215">
        <v>159.85883897761627</v>
      </c>
      <c r="U215">
        <v>148.15517574128927</v>
      </c>
      <c r="V215">
        <v>273.41817937520995</v>
      </c>
      <c r="W215">
        <v>207.96942712309522</v>
      </c>
      <c r="X215">
        <v>185.33483219836933</v>
      </c>
      <c r="Y215">
        <v>172.27083946621067</v>
      </c>
      <c r="Z215">
        <v>159.73809967325249</v>
      </c>
      <c r="AG215">
        <v>0.82907655663114177</v>
      </c>
      <c r="AH215">
        <v>0.61979509573396041</v>
      </c>
      <c r="AI215">
        <v>0.55540080007328907</v>
      </c>
      <c r="AJ215">
        <v>0.51515436528536962</v>
      </c>
      <c r="AK215">
        <v>0.47490793049745011</v>
      </c>
      <c r="AL215">
        <v>0.88542156533422911</v>
      </c>
      <c r="AM215">
        <v>0.67614010443704764</v>
      </c>
      <c r="AN215">
        <v>0.60369652181879252</v>
      </c>
      <c r="AO215">
        <v>0.55540080007328907</v>
      </c>
      <c r="AP215">
        <v>0.51515436528536962</v>
      </c>
      <c r="AQ215">
        <v>0.95786514795248423</v>
      </c>
      <c r="AR215">
        <v>0.7244358261825512</v>
      </c>
      <c r="AS215">
        <v>0.65199224356429597</v>
      </c>
      <c r="AT215">
        <v>0.60369652181879252</v>
      </c>
      <c r="AU215">
        <v>0.55540080007328907</v>
      </c>
    </row>
    <row r="216" spans="1:47" x14ac:dyDescent="0.25">
      <c r="A216">
        <v>2018</v>
      </c>
      <c r="B216">
        <f>ACI!AC26*GDP!$B$2/GDP!$N$2</f>
        <v>0.37831648700644332</v>
      </c>
      <c r="C216">
        <f>ACI!AC27*GDP!$B$2/GDP!$N$2</f>
        <v>0.41856292179436289</v>
      </c>
      <c r="D216">
        <f>ACI!AC28*GDP!$B$2/GDP!$N$2</f>
        <v>0.46685864353986617</v>
      </c>
      <c r="L216">
        <f>ACI!AD26*GDP!$B$2/GDP!$N$2</f>
        <v>236.39145937032401</v>
      </c>
      <c r="M216">
        <f>ACI!AF26*GDP!$B$2/GDP!$N$2</f>
        <v>178.34000183222889</v>
      </c>
      <c r="N216">
        <f>ACI!AH26*GDP!$B$2/GDP!$N$2</f>
        <v>158.54680520353008</v>
      </c>
      <c r="O216">
        <f>ACI!AJ26*GDP!$B$2/GDP!$N$2</f>
        <v>147.19731059333679</v>
      </c>
      <c r="P216">
        <f>ACI!AL26*GDP!$B$2/GDP!$N$2</f>
        <v>136.33882248755609</v>
      </c>
      <c r="Q216">
        <f>ACI!AD27*GDP!$B$2/GDP!$N$2</f>
        <v>255.08995297279142</v>
      </c>
      <c r="R216">
        <f>ACI!AF27*GDP!$B$2/GDP!$N$2</f>
        <v>193.29557699941978</v>
      </c>
      <c r="S216">
        <f>ACI!AH27*GDP!$B$2/GDP!$N$2</f>
        <v>172.06960729227106</v>
      </c>
      <c r="T216">
        <f>ACI!AJ27*GDP!$B$2/GDP!$N$2</f>
        <v>159.85883897761627</v>
      </c>
      <c r="U216">
        <f>ACI!AL27*GDP!$B$2/GDP!$N$2</f>
        <v>148.15517574128927</v>
      </c>
      <c r="V216">
        <f>ACI!AD28*GDP!$B$2/GDP!$N$2</f>
        <v>273.41817937520995</v>
      </c>
      <c r="W216">
        <f>ACI!AF28*GDP!$B$2/GDP!$N$2</f>
        <v>207.96942712309522</v>
      </c>
      <c r="X216">
        <f>ACI!AH28*GDP!$B$2/GDP!$N$2</f>
        <v>185.33483219836933</v>
      </c>
      <c r="Y216">
        <f>ACI!AJ28*GDP!$B$2/GDP!$N$2</f>
        <v>172.27083946621067</v>
      </c>
      <c r="Z216">
        <f>ACI!AL28*GDP!$B$2/GDP!$N$2</f>
        <v>159.73809967325249</v>
      </c>
      <c r="AG216">
        <f>ACI!AE26*GDP!$B$2/GDP!$N$2</f>
        <v>0.82907655663114177</v>
      </c>
      <c r="AH216">
        <f>ACI!AG26*GDP!$B$2/GDP!$N$2</f>
        <v>0.61979509573396041</v>
      </c>
      <c r="AI216">
        <f>ACI!AI26*GDP!$B$2/GDP!$N$2</f>
        <v>0.55540080007328907</v>
      </c>
      <c r="AJ216">
        <f>ACI!AK26*GDP!$B$2/GDP!$N$2</f>
        <v>0.51515436528536962</v>
      </c>
      <c r="AK216">
        <f>ACI!AM26*GDP!$B$2/GDP!$N$2</f>
        <v>0.47490793049745011</v>
      </c>
      <c r="AL216">
        <f>ACI!AE27*GDP!$B$2/GDP!$N$2</f>
        <v>0.88542156533422911</v>
      </c>
      <c r="AM216">
        <f>ACI!AG27*GDP!$B$2/GDP!$N$2</f>
        <v>0.67614010443704764</v>
      </c>
      <c r="AN216">
        <f>ACI!AI27*GDP!$B$2/GDP!$N$2</f>
        <v>0.60369652181879252</v>
      </c>
      <c r="AO216">
        <f>ACI!AK27*GDP!$B$2/GDP!$N$2</f>
        <v>0.55540080007328907</v>
      </c>
      <c r="AP216">
        <f>ACI!AM27*GDP!$B$2/GDP!$N$2</f>
        <v>0.51515436528536962</v>
      </c>
      <c r="AQ216">
        <f>ACI!AE28*GDP!$B$2/GDP!$N$2</f>
        <v>0.95786514795248423</v>
      </c>
      <c r="AR216">
        <f>ACI!AG28*GDP!$B$2/GDP!$N$2</f>
        <v>0.7244358261825512</v>
      </c>
      <c r="AS216">
        <f>ACI!AI28*GDP!$B$2/GDP!$N$2</f>
        <v>0.65199224356429597</v>
      </c>
      <c r="AT216">
        <f>ACI!AK28*GDP!$B$2/GDP!$N$2</f>
        <v>0.60369652181879252</v>
      </c>
      <c r="AU216">
        <f>ACI!AM28*GDP!$B$2/GDP!$N$2</f>
        <v>0.55540080007328907</v>
      </c>
    </row>
    <row r="217" spans="1:47" x14ac:dyDescent="0.25">
      <c r="A217">
        <v>2016</v>
      </c>
      <c r="B217">
        <v>0.406272231392311</v>
      </c>
      <c r="C217">
        <v>0.44949268154042921</v>
      </c>
      <c r="D217">
        <v>0.4927131316885473</v>
      </c>
      <c r="L217">
        <v>251.76776620281808</v>
      </c>
      <c r="M217">
        <v>189.94523431094984</v>
      </c>
      <c r="N217">
        <v>168.86229872869777</v>
      </c>
      <c r="O217">
        <v>156.76921677725431</v>
      </c>
      <c r="P217">
        <v>145.20342431761787</v>
      </c>
      <c r="Q217">
        <v>271.70103781113016</v>
      </c>
      <c r="R217">
        <v>205.88493632557584</v>
      </c>
      <c r="S217">
        <v>183.27199680808039</v>
      </c>
      <c r="T217">
        <v>170.2626413134968</v>
      </c>
      <c r="U217">
        <v>157.79786349077952</v>
      </c>
      <c r="V217">
        <v>291.22803718805</v>
      </c>
      <c r="W217">
        <v>221.51345109913535</v>
      </c>
      <c r="X217">
        <v>197.40508400651504</v>
      </c>
      <c r="Y217">
        <v>183.49674314885058</v>
      </c>
      <c r="Z217">
        <v>170.14162405308207</v>
      </c>
      <c r="AG217">
        <v>0.88169718302161115</v>
      </c>
      <c r="AH217">
        <v>0.66559493228102018</v>
      </c>
      <c r="AI217">
        <v>0.58779812201440751</v>
      </c>
      <c r="AJ217">
        <v>0.54457767186628914</v>
      </c>
      <c r="AK217">
        <v>0.51000131174779462</v>
      </c>
      <c r="AL217">
        <v>0.95084990325860019</v>
      </c>
      <c r="AM217">
        <v>0.71745947245876196</v>
      </c>
      <c r="AN217">
        <v>0.63966266219214918</v>
      </c>
      <c r="AO217">
        <v>0.59644221204403092</v>
      </c>
      <c r="AP217">
        <v>0.55322176189591288</v>
      </c>
      <c r="AQ217">
        <v>1.0200026234955892</v>
      </c>
      <c r="AR217">
        <v>0.77796810266612748</v>
      </c>
      <c r="AS217">
        <v>0.69152720236989107</v>
      </c>
      <c r="AT217">
        <v>0.63966266219214918</v>
      </c>
      <c r="AU217">
        <v>0.59644221204403092</v>
      </c>
    </row>
    <row r="218" spans="1:47" x14ac:dyDescent="0.25">
      <c r="A218">
        <v>2015</v>
      </c>
      <c r="B218">
        <v>0.406272231392311</v>
      </c>
      <c r="C218">
        <v>0.44949268154042921</v>
      </c>
      <c r="D218">
        <v>0.4927131316885473</v>
      </c>
      <c r="L218">
        <v>251.76776620281808</v>
      </c>
      <c r="M218">
        <v>189.94523431094984</v>
      </c>
      <c r="N218">
        <v>168.86229872869777</v>
      </c>
      <c r="O218">
        <v>156.76921677725431</v>
      </c>
      <c r="P218">
        <v>145.20342431761787</v>
      </c>
      <c r="Q218">
        <v>271.70103781113016</v>
      </c>
      <c r="R218">
        <v>205.88493632557584</v>
      </c>
      <c r="S218">
        <v>183.27199680808039</v>
      </c>
      <c r="T218">
        <v>170.2626413134968</v>
      </c>
      <c r="U218">
        <v>157.79786349077952</v>
      </c>
      <c r="V218">
        <v>291.22803718805</v>
      </c>
      <c r="W218">
        <v>221.51345109913535</v>
      </c>
      <c r="X218">
        <v>197.40508400651504</v>
      </c>
      <c r="Y218">
        <v>183.49674314885058</v>
      </c>
      <c r="Z218">
        <v>170.14162405308207</v>
      </c>
      <c r="AG218">
        <v>0.88169718302161115</v>
      </c>
      <c r="AH218">
        <v>0.66559493228102018</v>
      </c>
      <c r="AI218">
        <v>0.58779812201440751</v>
      </c>
      <c r="AJ218">
        <v>0.54457767186628914</v>
      </c>
      <c r="AK218">
        <v>0.51000131174779462</v>
      </c>
      <c r="AL218">
        <v>0.95084990325860019</v>
      </c>
      <c r="AM218">
        <v>0.71745947245876196</v>
      </c>
      <c r="AN218">
        <v>0.63966266219214918</v>
      </c>
      <c r="AO218">
        <v>0.59644221204403092</v>
      </c>
      <c r="AP218">
        <v>0.55322176189591288</v>
      </c>
      <c r="AQ218">
        <v>1.0200026234955892</v>
      </c>
      <c r="AR218">
        <v>0.77796810266612748</v>
      </c>
      <c r="AS218">
        <v>0.69152720236989107</v>
      </c>
      <c r="AT218">
        <v>0.63966266219214918</v>
      </c>
      <c r="AU218">
        <v>0.59644221204403092</v>
      </c>
    </row>
    <row r="219" spans="1:47" x14ac:dyDescent="0.25">
      <c r="A219">
        <v>2013</v>
      </c>
      <c r="B219">
        <f>ACI!AC30*GDP!$B$2/GDP!$I$2</f>
        <v>0.406272231392311</v>
      </c>
      <c r="C219">
        <f>ACI!AC31*GDP!$B$2/GDP!$I$2</f>
        <v>0.44949268154042921</v>
      </c>
      <c r="D219">
        <f>ACI!AC32*GDP!$B$2/GDP!$I$2</f>
        <v>0.4927131316885473</v>
      </c>
      <c r="L219">
        <f>ACI!AD30*GDP!$B$2/GDP!$I$2</f>
        <v>251.76776620281808</v>
      </c>
      <c r="M219">
        <f>ACI!AF30*GDP!$B$2/GDP!$I$2</f>
        <v>189.94523431094984</v>
      </c>
      <c r="N219">
        <f>ACI!AH30*GDP!$B$2/GDP!$I$2</f>
        <v>168.86229872869777</v>
      </c>
      <c r="O219">
        <f>ACI!AJ30*GDP!$B$2/GDP!$I$2</f>
        <v>156.76921677725431</v>
      </c>
      <c r="P219">
        <f>ACI!AL30*GDP!$B$2/GDP!$I$2</f>
        <v>145.20342431761787</v>
      </c>
      <c r="Q219">
        <f>ACI!AD31*GDP!$B$2/GDP!$I$2</f>
        <v>271.70103781113016</v>
      </c>
      <c r="R219">
        <f>ACI!AF31*GDP!$B$2/GDP!$I$2</f>
        <v>205.88493632557584</v>
      </c>
      <c r="S219">
        <f>ACI!AH31*GDP!$B$2/GDP!$I$2</f>
        <v>183.27199680808039</v>
      </c>
      <c r="T219">
        <f>ACI!AJ31*GDP!$B$2/GDP!$I$2</f>
        <v>170.2626413134968</v>
      </c>
      <c r="U219">
        <f>ACI!AL31*GDP!$B$2/GDP!$I$2</f>
        <v>157.79786349077952</v>
      </c>
      <c r="V219">
        <f>ACI!AD32*GDP!$B$2/GDP!$I$2</f>
        <v>291.22803718805</v>
      </c>
      <c r="W219">
        <f>ACI!AF32*GDP!$B$2/GDP!$I$2</f>
        <v>221.51345109913535</v>
      </c>
      <c r="X219">
        <f>ACI!AH32*GDP!$B$2/GDP!$I$2</f>
        <v>197.40508400651504</v>
      </c>
      <c r="Y219">
        <f>ACI!AJ32*GDP!$B$2/GDP!$I$2</f>
        <v>183.49674314885058</v>
      </c>
      <c r="Z219">
        <f>ACI!AL32*GDP!$B$2/GDP!$I$2</f>
        <v>170.14162405308207</v>
      </c>
      <c r="AG219">
        <f>ACI!AE30*GDP!$B$2/GDP!$I$2</f>
        <v>0.88169718302161115</v>
      </c>
      <c r="AH219">
        <f>ACI!AG30*GDP!$B$2/GDP!$I$2</f>
        <v>0.66559493228102018</v>
      </c>
      <c r="AI219">
        <f>ACI!AI30*GDP!$B$2/GDP!$I$2</f>
        <v>0.58779812201440751</v>
      </c>
      <c r="AJ219">
        <f>ACI!AK30*GDP!$B$2/GDP!$I$2</f>
        <v>0.54457767186628914</v>
      </c>
      <c r="AK219">
        <f>ACI!AM30*GDP!$B$2/GDP!$I$2</f>
        <v>0.51000131174779462</v>
      </c>
      <c r="AL219">
        <f>ACI!AE31*GDP!$B$2/GDP!$I$2</f>
        <v>0.95084990325860019</v>
      </c>
      <c r="AM219">
        <f>ACI!AG31*GDP!$B$2/GDP!$I$2</f>
        <v>0.71745947245876196</v>
      </c>
      <c r="AN219">
        <f>ACI!AI31*GDP!$B$2/GDP!$I$2</f>
        <v>0.63966266219214918</v>
      </c>
      <c r="AO219">
        <f>ACI!AK31*GDP!$B$2/GDP!$I$2</f>
        <v>0.59644221204403092</v>
      </c>
      <c r="AP219">
        <f>ACI!AM31*GDP!$B$2/GDP!$I$2</f>
        <v>0.55322176189591288</v>
      </c>
      <c r="AQ219">
        <f>ACI!AE32*GDP!$B$2/GDP!$I$2</f>
        <v>1.0200026234955892</v>
      </c>
      <c r="AR219">
        <f>ACI!AG32*GDP!$B$2/GDP!$I$2</f>
        <v>0.77796810266612748</v>
      </c>
      <c r="AS219">
        <f>ACI!AI32*GDP!$B$2/GDP!$I$2</f>
        <v>0.69152720236989107</v>
      </c>
      <c r="AT219">
        <f>ACI!AK32*GDP!$B$2/GDP!$I$2</f>
        <v>0.63966266219214918</v>
      </c>
      <c r="AU219">
        <f>ACI!AM32*GDP!$B$2/GDP!$I$2</f>
        <v>0.59644221204403092</v>
      </c>
    </row>
    <row r="229" spans="1:47" x14ac:dyDescent="0.25">
      <c r="A229" s="11"/>
      <c r="B229" s="20" t="s">
        <v>229</v>
      </c>
      <c r="C229" s="20"/>
      <c r="D229" s="20"/>
      <c r="L229" s="20" t="s">
        <v>231</v>
      </c>
      <c r="M229" s="20"/>
      <c r="N229" s="20"/>
      <c r="O229" s="20"/>
      <c r="P229" s="20"/>
      <c r="Q229" s="20"/>
      <c r="R229" s="20"/>
      <c r="S229" s="20"/>
      <c r="T229" s="20"/>
      <c r="U229" s="20"/>
      <c r="V229" s="20"/>
      <c r="W229" s="20"/>
      <c r="X229" s="20"/>
      <c r="Y229" s="20"/>
      <c r="Z229" s="20"/>
      <c r="AG229" s="20" t="s">
        <v>233</v>
      </c>
      <c r="AH229" s="20"/>
      <c r="AI229" s="20"/>
      <c r="AJ229" s="20"/>
      <c r="AK229" s="20"/>
      <c r="AL229" s="20"/>
      <c r="AM229" s="20"/>
      <c r="AN229" s="20"/>
      <c r="AO229" s="20"/>
      <c r="AP229" s="20"/>
      <c r="AQ229" s="20"/>
      <c r="AR229" s="20"/>
      <c r="AS229" s="20"/>
      <c r="AT229" s="20"/>
      <c r="AU229" s="20"/>
    </row>
    <row r="230" spans="1:47" x14ac:dyDescent="0.25">
      <c r="B230">
        <v>9000</v>
      </c>
      <c r="C230">
        <v>10000</v>
      </c>
      <c r="D230">
        <v>11000</v>
      </c>
      <c r="L230" t="s">
        <v>168</v>
      </c>
      <c r="M230" t="s">
        <v>169</v>
      </c>
      <c r="N230" t="s">
        <v>170</v>
      </c>
      <c r="O230" t="s">
        <v>172</v>
      </c>
      <c r="P230" t="s">
        <v>171</v>
      </c>
      <c r="Q230" t="s">
        <v>173</v>
      </c>
      <c r="R230" t="s">
        <v>174</v>
      </c>
      <c r="S230" t="s">
        <v>175</v>
      </c>
      <c r="T230" t="s">
        <v>176</v>
      </c>
      <c r="U230" t="s">
        <v>177</v>
      </c>
      <c r="V230" t="s">
        <v>178</v>
      </c>
      <c r="W230" t="s">
        <v>179</v>
      </c>
      <c r="X230" t="s">
        <v>180</v>
      </c>
      <c r="Y230" t="s">
        <v>181</v>
      </c>
      <c r="Z230" t="s">
        <v>182</v>
      </c>
      <c r="AG230" t="s">
        <v>168</v>
      </c>
      <c r="AH230" t="s">
        <v>169</v>
      </c>
      <c r="AI230" t="s">
        <v>170</v>
      </c>
      <c r="AJ230" t="s">
        <v>172</v>
      </c>
      <c r="AK230" t="s">
        <v>171</v>
      </c>
      <c r="AL230" t="s">
        <v>173</v>
      </c>
      <c r="AM230" t="s">
        <v>174</v>
      </c>
      <c r="AN230" t="s">
        <v>175</v>
      </c>
      <c r="AO230" t="s">
        <v>176</v>
      </c>
      <c r="AP230" t="s">
        <v>177</v>
      </c>
      <c r="AQ230" t="s">
        <v>178</v>
      </c>
      <c r="AR230" t="s">
        <v>179</v>
      </c>
      <c r="AS230" t="s">
        <v>180</v>
      </c>
      <c r="AT230" t="s">
        <v>181</v>
      </c>
      <c r="AU230" t="s">
        <v>182</v>
      </c>
    </row>
    <row r="231" spans="1:47" x14ac:dyDescent="0.25">
      <c r="A231">
        <v>2024</v>
      </c>
      <c r="B231">
        <f>DSI!$C$6*GDP!$B$2/GDP!$T$2</f>
        <v>8.0971930865537018</v>
      </c>
      <c r="C231">
        <f>DSI!$C$7*GDP!$B$2/GDP!$T$2</f>
        <v>9.0020946318225352</v>
      </c>
      <c r="D231">
        <f>DSI!$C$8*GDP!$B$2/GDP!$T$2</f>
        <v>9.9136991515007669</v>
      </c>
      <c r="L231">
        <f>DSI!D6*GDP!$B$2/GDP!$T$2</f>
        <v>111.26937519601942</v>
      </c>
      <c r="M231">
        <f>DSI!F6*GDP!$B$2/GDP!$T$2</f>
        <v>56.170925550761609</v>
      </c>
      <c r="N231">
        <f>DSI!H6*GDP!$B$2/GDP!$T$2</f>
        <v>40.888143897332441</v>
      </c>
      <c r="O231">
        <f>DSI!J6*GDP!$B$2/GDP!$T$2</f>
        <v>39.413489527264709</v>
      </c>
      <c r="P231">
        <f>DSI!L6*GDP!$B$2/GDP!$T$2</f>
        <v>39.413489527264709</v>
      </c>
      <c r="Q231">
        <f>DSI!D7*GDP!$B$2/GDP!$T$2</f>
        <v>115.96145728259856</v>
      </c>
      <c r="R231">
        <f>DSI!F7*GDP!$B$2/GDP!$T$2</f>
        <v>58.516966594051176</v>
      </c>
      <c r="S231">
        <f>DSI!H7*GDP!$B$2/GDP!$T$2</f>
        <v>43.904482381561884</v>
      </c>
      <c r="T231">
        <f>DSI!J7*GDP!$B$2/GDP!$T$2</f>
        <v>43.904482381561884</v>
      </c>
      <c r="U231">
        <f>DSI!L7*GDP!$B$2/GDP!$T$2</f>
        <v>43.904482381561884</v>
      </c>
      <c r="V231">
        <f>DSI!D8*GDP!$B$2/GDP!$T$2</f>
        <v>120.31839064870776</v>
      </c>
      <c r="W231">
        <f>DSI!F8*GDP!$B$2/GDP!$T$2</f>
        <v>60.728948149152771</v>
      </c>
      <c r="X231">
        <f>DSI!H8*GDP!$B$2/GDP!$T$2</f>
        <v>48.328445491765059</v>
      </c>
      <c r="Y231">
        <f>DSI!J8*GDP!$B$2/GDP!$T$2</f>
        <v>48.328445491765059</v>
      </c>
      <c r="Z231">
        <f>DSI!L8*GDP!$B$2/GDP!$T$2</f>
        <v>48.328445491765059</v>
      </c>
      <c r="AG231">
        <f>DSI!E6*GDP!$B$2/GDP!$T$2</f>
        <v>2.6342689428937129</v>
      </c>
      <c r="AH231">
        <f>DSI!G6*GDP!$B$2/GDP!$T$2</f>
        <v>1.0322580590474093</v>
      </c>
      <c r="AI231">
        <f>DSI!I6*GDP!$B$2/GDP!$T$2</f>
        <v>0.6770004153492748</v>
      </c>
      <c r="AJ231">
        <f>ParC!K6*GDP!$B$2/GDP!$T$2</f>
        <v>0.49602010629550825</v>
      </c>
      <c r="AK231">
        <f>DSI!M6*GDP!$B$2/GDP!$T$2</f>
        <v>0.48931713188610948</v>
      </c>
      <c r="AL231">
        <f>DSI!E7*GDP!$B$2/GDP!$T$2</f>
        <v>2.6744867893501052</v>
      </c>
      <c r="AM231">
        <f>DSI!G7*GDP!$B$2/GDP!$T$2</f>
        <v>1.0523669822756054</v>
      </c>
      <c r="AN231">
        <f>DSI!I7*GDP!$B$2/GDP!$T$2</f>
        <v>0.70381231298686986</v>
      </c>
      <c r="AO231">
        <f>ParC!K7*GDP!$B$2/GDP!$T$2</f>
        <v>0.53623795275190089</v>
      </c>
      <c r="AP231">
        <f>DSI!M7*GDP!$B$2/GDP!$T$2</f>
        <v>0.52953497834250207</v>
      </c>
      <c r="AQ231">
        <f>DSI!E8*GDP!$B$2/GDP!$T$2</f>
        <v>2.7080016613970992</v>
      </c>
      <c r="AR231">
        <f>DSI!G8*GDP!$B$2/GDP!$T$2</f>
        <v>1.0657729310944031</v>
      </c>
      <c r="AS231">
        <f>DSI!I8*GDP!$B$2/GDP!$T$2</f>
        <v>0.73732718503386374</v>
      </c>
      <c r="AT231">
        <f>ParC!K8*GDP!$B$2/GDP!$T$2</f>
        <v>0.58315877361769208</v>
      </c>
      <c r="AU231">
        <f>DSI!M8*GDP!$B$2/GDP!$T$2</f>
        <v>0.56304985038949584</v>
      </c>
    </row>
    <row r="232" spans="1:47" x14ac:dyDescent="0.25">
      <c r="A232">
        <v>2023</v>
      </c>
      <c r="B232">
        <f>DSI!$C$10*GDP!$B$2/GDP!$Q$2</f>
        <v>4.7442550573032847</v>
      </c>
      <c r="C232">
        <f>DSI!$C$11*GDP!$B$2/GDP!$Q$2</f>
        <v>5.276463156680256</v>
      </c>
      <c r="D232">
        <f>DSI!$C$12*GDP!$B$2/GDP!$Q$2</f>
        <v>5.8086712560572265</v>
      </c>
      <c r="L232">
        <f>DSI!D10*GDP!$B$2/GDP!$Q$2</f>
        <v>100.66336051072994</v>
      </c>
      <c r="M232">
        <f>DSI!F10*GDP!$B$2/GDP!$Q$2</f>
        <v>45.845926274901935</v>
      </c>
      <c r="N232">
        <f>DSI!H10*GDP!$B$2/GDP!$Q$2</f>
        <v>31.780426505653409</v>
      </c>
      <c r="O232">
        <f>DSI!J10*GDP!$B$2/GDP!$Q$2</f>
        <v>25.013780670717637</v>
      </c>
      <c r="P232">
        <f>DSI!L10*GDP!$B$2/GDP!$Q$2</f>
        <v>19.387580763018228</v>
      </c>
      <c r="Q232">
        <f>DSI!D11*GDP!$B$2/GDP!$Q$2</f>
        <v>103.78057937850936</v>
      </c>
      <c r="R232">
        <f>DSI!F11*GDP!$B$2/GDP!$Q$2</f>
        <v>47.290491116067997</v>
      </c>
      <c r="S232">
        <f>DSI!H11*GDP!$B$2/GDP!$Q$2</f>
        <v>32.768812975924931</v>
      </c>
      <c r="T232">
        <f>DSI!J11*GDP!$B$2/GDP!$Q$2</f>
        <v>25.77407795554188</v>
      </c>
      <c r="U232">
        <f>DSI!L11*GDP!$B$2/GDP!$Q$2</f>
        <v>19.995818590877626</v>
      </c>
      <c r="V232">
        <f>DSI!D12*GDP!$B$2/GDP!$Q$2</f>
        <v>106.66970906084148</v>
      </c>
      <c r="W232">
        <f>DSI!F12*GDP!$B$2/GDP!$Q$2</f>
        <v>48.582996500269211</v>
      </c>
      <c r="X232">
        <f>DSI!H12*GDP!$B$2/GDP!$Q$2</f>
        <v>33.68116971771402</v>
      </c>
      <c r="Y232">
        <f>DSI!J12*GDP!$B$2/GDP!$Q$2</f>
        <v>26.458345511883699</v>
      </c>
      <c r="Z232">
        <f>DSI!L12*GDP!$B$2/GDP!$Q$2</f>
        <v>20.528026690254595</v>
      </c>
      <c r="AG232">
        <f>DSI!E10*GDP!$B$2/GDP!$Q$2</f>
        <v>2.8891296823321282</v>
      </c>
      <c r="AH232">
        <f>DSI!G10*GDP!$B$2/GDP!$Q$2</f>
        <v>1.064416198753942</v>
      </c>
      <c r="AI232">
        <f>DSI!I10*GDP!$B$2/GDP!$Q$2</f>
        <v>0.66906161064533498</v>
      </c>
      <c r="AJ232">
        <f>DSI!K10*GDP!$B$2/GDP!$Q$2</f>
        <v>0.50179620798400126</v>
      </c>
      <c r="AK232">
        <f>DSI!M10*GDP!$B$2/GDP!$Q$2</f>
        <v>0.36494269671563723</v>
      </c>
      <c r="AL232">
        <f>DSI!E11*GDP!$B$2/GDP!$Q$2</f>
        <v>2.9195415737250978</v>
      </c>
      <c r="AM232">
        <f>DSI!G11*GDP!$B$2/GDP!$Q$2</f>
        <v>1.0720191716021843</v>
      </c>
      <c r="AN232">
        <f>DSI!I11*GDP!$B$2/GDP!$Q$2</f>
        <v>0.67666458349357739</v>
      </c>
      <c r="AO232">
        <f>DSI!K11*GDP!$B$2/GDP!$Q$2</f>
        <v>0.50179620798400126</v>
      </c>
      <c r="AP232">
        <f>DSI!M11*GDP!$B$2/GDP!$Q$2</f>
        <v>0.37254566956387969</v>
      </c>
      <c r="AQ232">
        <f>DSI!E12*GDP!$B$2/GDP!$Q$2</f>
        <v>2.9423504922698256</v>
      </c>
      <c r="AR232">
        <f>DSI!G12*GDP!$B$2/GDP!$Q$2</f>
        <v>1.0872251172986693</v>
      </c>
      <c r="AS232">
        <f>DSI!I12*GDP!$B$2/GDP!$Q$2</f>
        <v>0.6842675563418199</v>
      </c>
      <c r="AT232">
        <f>DSI!K12*GDP!$B$2/GDP!$Q$2</f>
        <v>0.50939918083224378</v>
      </c>
      <c r="AU232">
        <f>DSI!M12*GDP!$B$2/GDP!$Q$2</f>
        <v>0.37254566956387969</v>
      </c>
    </row>
    <row r="233" spans="1:47" x14ac:dyDescent="0.25">
      <c r="A233">
        <v>2021</v>
      </c>
      <c r="B233">
        <v>4.7442550573032847</v>
      </c>
      <c r="C233">
        <v>5.276463156680256</v>
      </c>
      <c r="D233">
        <v>5.8086712560572265</v>
      </c>
      <c r="L233">
        <v>100.66336051072994</v>
      </c>
      <c r="M233">
        <v>45.845926274901935</v>
      </c>
      <c r="N233">
        <v>31.780426505653409</v>
      </c>
      <c r="O233">
        <v>25.013780670717637</v>
      </c>
      <c r="P233">
        <v>19.387580763018228</v>
      </c>
      <c r="Q233">
        <v>103.78057937850936</v>
      </c>
      <c r="R233">
        <v>47.290491116067997</v>
      </c>
      <c r="S233">
        <v>32.768812975924931</v>
      </c>
      <c r="T233">
        <v>25.77407795554188</v>
      </c>
      <c r="U233">
        <v>19.995818590877626</v>
      </c>
      <c r="V233">
        <v>106.66970906084148</v>
      </c>
      <c r="W233">
        <v>48.582996500269211</v>
      </c>
      <c r="X233">
        <v>33.68116971771402</v>
      </c>
      <c r="Y233">
        <v>26.458345511883699</v>
      </c>
      <c r="Z233">
        <v>20.528026690254595</v>
      </c>
      <c r="AG233">
        <v>2.8891296823321282</v>
      </c>
      <c r="AH233">
        <v>1.064416198753942</v>
      </c>
      <c r="AI233">
        <v>0.66906161064533498</v>
      </c>
      <c r="AJ233">
        <v>0.50179620798400126</v>
      </c>
      <c r="AK233">
        <v>0.36494269671563723</v>
      </c>
      <c r="AL233">
        <v>2.9195415737250978</v>
      </c>
      <c r="AM233">
        <v>1.0720191716021843</v>
      </c>
      <c r="AN233">
        <v>0.67666458349357739</v>
      </c>
      <c r="AO233">
        <v>0.50179620798400126</v>
      </c>
      <c r="AP233">
        <v>0.37254566956387969</v>
      </c>
      <c r="AQ233">
        <v>2.9423504922698256</v>
      </c>
      <c r="AR233">
        <v>1.0872251172986693</v>
      </c>
      <c r="AS233">
        <v>0.6842675563418199</v>
      </c>
      <c r="AT233">
        <v>0.50939918083224378</v>
      </c>
      <c r="AU233">
        <v>0.37254566956387969</v>
      </c>
    </row>
    <row r="234" spans="1:47" x14ac:dyDescent="0.25">
      <c r="A234">
        <v>2020</v>
      </c>
      <c r="B234">
        <v>4.7168821571441661</v>
      </c>
      <c r="C234">
        <v>5.2400858093871188</v>
      </c>
      <c r="D234">
        <v>5.7632894616300732</v>
      </c>
      <c r="L234">
        <v>99.97214401319205</v>
      </c>
      <c r="M234">
        <v>45.558964179924878</v>
      </c>
      <c r="N234">
        <v>31.553204873728891</v>
      </c>
      <c r="O234">
        <v>24.791803829358418</v>
      </c>
      <c r="P234">
        <v>19.237795828625522</v>
      </c>
      <c r="Q234">
        <v>103.03087305707393</v>
      </c>
      <c r="R234">
        <v>46.927342962714135</v>
      </c>
      <c r="S234">
        <v>32.519119308638956</v>
      </c>
      <c r="T234">
        <v>25.596732525116806</v>
      </c>
      <c r="U234">
        <v>19.801245915656395</v>
      </c>
      <c r="V234">
        <v>105.8481234922283</v>
      </c>
      <c r="W234">
        <v>48.215228875927565</v>
      </c>
      <c r="X234">
        <v>33.40454087397319</v>
      </c>
      <c r="Y234">
        <v>26.240675481723521</v>
      </c>
      <c r="Z234">
        <v>20.364696002687271</v>
      </c>
      <c r="AG234">
        <v>2.8735954438574525</v>
      </c>
      <c r="AH234">
        <v>1.0544565914434909</v>
      </c>
      <c r="AI234">
        <v>0.66809081747946375</v>
      </c>
      <c r="AJ234">
        <v>0.49905579137020184</v>
      </c>
      <c r="AK234">
        <v>0.3622179130912756</v>
      </c>
      <c r="AL234">
        <v>2.8977433047302048</v>
      </c>
      <c r="AM234">
        <v>1.0705551653586589</v>
      </c>
      <c r="AN234">
        <v>0.67614010443704764</v>
      </c>
      <c r="AO234">
        <v>0.49905579137020184</v>
      </c>
      <c r="AP234">
        <v>0.37026720004885944</v>
      </c>
      <c r="AQ234">
        <v>2.9218911656029558</v>
      </c>
      <c r="AR234">
        <v>1.0786044523162428</v>
      </c>
      <c r="AS234">
        <v>0.68418939139463142</v>
      </c>
      <c r="AT234">
        <v>0.50710507832778573</v>
      </c>
      <c r="AU234">
        <v>0.37026720004885944</v>
      </c>
    </row>
    <row r="235" spans="1:47" x14ac:dyDescent="0.25">
      <c r="A235">
        <v>2019</v>
      </c>
      <c r="B235">
        <v>4.7168821571441661</v>
      </c>
      <c r="C235">
        <v>5.2400858093871188</v>
      </c>
      <c r="D235">
        <v>5.7632894616300732</v>
      </c>
      <c r="L235">
        <v>99.97214401319205</v>
      </c>
      <c r="M235">
        <v>45.558964179924878</v>
      </c>
      <c r="N235">
        <v>31.553204873728891</v>
      </c>
      <c r="O235">
        <v>24.791803829358418</v>
      </c>
      <c r="P235">
        <v>19.237795828625522</v>
      </c>
      <c r="Q235">
        <v>103.03087305707393</v>
      </c>
      <c r="R235">
        <v>46.927342962714135</v>
      </c>
      <c r="S235">
        <v>32.519119308638956</v>
      </c>
      <c r="T235">
        <v>25.596732525116806</v>
      </c>
      <c r="U235">
        <v>19.801245915656395</v>
      </c>
      <c r="V235">
        <v>105.8481234922283</v>
      </c>
      <c r="W235">
        <v>48.215228875927565</v>
      </c>
      <c r="X235">
        <v>33.40454087397319</v>
      </c>
      <c r="Y235">
        <v>26.240675481723521</v>
      </c>
      <c r="Z235">
        <v>20.364696002687271</v>
      </c>
      <c r="AG235">
        <v>2.8735954438574525</v>
      </c>
      <c r="AH235">
        <v>1.0544565914434909</v>
      </c>
      <c r="AI235">
        <v>0.66809081747946375</v>
      </c>
      <c r="AJ235">
        <v>0.49905579137020184</v>
      </c>
      <c r="AK235">
        <v>0.3622179130912756</v>
      </c>
      <c r="AL235">
        <v>2.8977433047302048</v>
      </c>
      <c r="AM235">
        <v>1.0705551653586589</v>
      </c>
      <c r="AN235">
        <v>0.67614010443704764</v>
      </c>
      <c r="AO235">
        <v>0.49905579137020184</v>
      </c>
      <c r="AP235">
        <v>0.37026720004885944</v>
      </c>
      <c r="AQ235">
        <v>2.9218911656029558</v>
      </c>
      <c r="AR235">
        <v>1.0786044523162428</v>
      </c>
      <c r="AS235">
        <v>0.68418939139463142</v>
      </c>
      <c r="AT235">
        <v>0.50710507832778573</v>
      </c>
      <c r="AU235">
        <v>0.37026720004885944</v>
      </c>
    </row>
    <row r="236" spans="1:47" x14ac:dyDescent="0.25">
      <c r="A236">
        <v>2018</v>
      </c>
      <c r="B236">
        <f>DSI!$C$26*GDP!$B$2/GDP!$N$2</f>
        <v>4.7168821571441661</v>
      </c>
      <c r="C236">
        <f>DSI!$C$27*GDP!$B$2/GDP!$N$2</f>
        <v>5.2400858093871188</v>
      </c>
      <c r="D236">
        <f>DSI!$C$28*GDP!$B$2/GDP!$N$2</f>
        <v>5.7632894616300732</v>
      </c>
      <c r="L236">
        <f>DSI!D26*GDP!$B$2/GDP!$N$2</f>
        <v>99.97214401319205</v>
      </c>
      <c r="M236">
        <f>DSI!F22*GDP!$B$2/GDP!$N$2</f>
        <v>45.558964179924878</v>
      </c>
      <c r="N236">
        <f>DSI!H22*GDP!$B$2/GDP!$N$2</f>
        <v>31.553204873728891</v>
      </c>
      <c r="O236">
        <f>DSI!J22*GDP!$B$2/GDP!$N$2</f>
        <v>24.791803829358418</v>
      </c>
      <c r="P236">
        <f>DSI!L22*GDP!$B$2/GDP!$N$2</f>
        <v>19.237795828625522</v>
      </c>
      <c r="Q236">
        <f>DSI!D27*GDP!$B$2/GDP!$N$2</f>
        <v>103.03087305707393</v>
      </c>
      <c r="R236">
        <f>DSI!F23*GDP!$B$2/GDP!$N$2</f>
        <v>46.927342962714135</v>
      </c>
      <c r="S236">
        <f>DSI!H23*GDP!$B$2/GDP!$N$2</f>
        <v>32.519119308638956</v>
      </c>
      <c r="T236">
        <f>DSI!J23*GDP!$B$2/GDP!$N$2</f>
        <v>25.596732525116806</v>
      </c>
      <c r="U236">
        <f>DSI!L23*GDP!$B$2/GDP!$N$2</f>
        <v>19.801245915656395</v>
      </c>
      <c r="V236">
        <f>DSI!D28*GDP!$B$2/GDP!$N$2</f>
        <v>105.8481234922283</v>
      </c>
      <c r="W236">
        <f>DSI!F24*GDP!$B$2/GDP!$N$2</f>
        <v>48.215228875927565</v>
      </c>
      <c r="X236">
        <f>DSI!H24*GDP!$B$2/GDP!$N$2</f>
        <v>33.40454087397319</v>
      </c>
      <c r="Y236">
        <f>DSI!J24*GDP!$B$2/GDP!$N$2</f>
        <v>26.240675481723521</v>
      </c>
      <c r="Z236">
        <f>DSI!L24*GDP!$B$2/GDP!$N$2</f>
        <v>20.364696002687271</v>
      </c>
      <c r="AG236">
        <f>DSI!E26*GDP!$B$2/GDP!$N$2</f>
        <v>2.8735954438574525</v>
      </c>
      <c r="AH236">
        <f>DSI!G26*GDP!$B$2/GDP!$N$2</f>
        <v>1.0544565914434909</v>
      </c>
      <c r="AI236">
        <f>DSI!I26*GDP!$B$2/GDP!$N$2</f>
        <v>0.66809081747946375</v>
      </c>
      <c r="AJ236">
        <f>DSI!K26*GDP!$B$2/GDP!$N$2</f>
        <v>0.49905579137020184</v>
      </c>
      <c r="AK236">
        <f>DSI!M26*GDP!$B$2/GDP!$N$2</f>
        <v>0.3622179130912756</v>
      </c>
      <c r="AL236">
        <f>DSI!E27*GDP!$B$2/GDP!$N$2</f>
        <v>2.8977433047302048</v>
      </c>
      <c r="AM236">
        <f>DSI!G27*GDP!$B$2/GDP!$N$2</f>
        <v>1.0705551653586589</v>
      </c>
      <c r="AN236">
        <f>DSI!I27*GDP!$B$2/GDP!$N$2</f>
        <v>0.67614010443704764</v>
      </c>
      <c r="AO236">
        <f>DSI!K27*GDP!$B$2/GDP!$N$2</f>
        <v>0.49905579137020184</v>
      </c>
      <c r="AP236">
        <f>DSI!M27*GDP!$B$2/GDP!$N$2</f>
        <v>0.37026720004885944</v>
      </c>
      <c r="AQ236">
        <f>DSI!E28*GDP!$B$2/GDP!$N$2</f>
        <v>2.9218911656029558</v>
      </c>
      <c r="AR236">
        <f>DSI!G28*GDP!$B$2/GDP!$N$2</f>
        <v>1.0786044523162428</v>
      </c>
      <c r="AS236">
        <f>DSI!I28*GDP!$B$2/GDP!$N$2</f>
        <v>0.68418939139463142</v>
      </c>
      <c r="AT236">
        <f>DSI!K28*GDP!$B$2/GDP!$N$2</f>
        <v>0.50710507832778573</v>
      </c>
      <c r="AU236">
        <f>DSI!M28*GDP!$B$2/GDP!$N$2</f>
        <v>0.37026720004885944</v>
      </c>
    </row>
    <row r="237" spans="1:47" x14ac:dyDescent="0.25">
      <c r="A237">
        <v>2016</v>
      </c>
      <c r="B237">
        <v>7.3388324351504695</v>
      </c>
      <c r="C237">
        <v>8.1600209879647139</v>
      </c>
      <c r="D237">
        <v>8.9812095407789609</v>
      </c>
      <c r="L237">
        <v>119.72064691028737</v>
      </c>
      <c r="M237">
        <v>54.54420808692516</v>
      </c>
      <c r="N237">
        <v>37.774673429455298</v>
      </c>
      <c r="O237">
        <v>29.735669701905312</v>
      </c>
      <c r="P237">
        <v>27.315324493610696</v>
      </c>
      <c r="Q237">
        <v>123.43760562302556</v>
      </c>
      <c r="R237">
        <v>56.18658519255365</v>
      </c>
      <c r="S237">
        <v>38.984846033602608</v>
      </c>
      <c r="T237">
        <v>30.340756003978971</v>
      </c>
      <c r="U237">
        <v>30.340756003978971</v>
      </c>
      <c r="V237">
        <v>126.89524163487501</v>
      </c>
      <c r="W237">
        <v>57.828962298182141</v>
      </c>
      <c r="X237">
        <v>40.108577737453679</v>
      </c>
      <c r="Y237">
        <v>33.366187514347246</v>
      </c>
      <c r="Z237">
        <v>33.366187514347246</v>
      </c>
      <c r="AG237">
        <v>3.2069574009903699</v>
      </c>
      <c r="AH237">
        <v>1.1928844240880618</v>
      </c>
      <c r="AI237">
        <v>0.76067992260688022</v>
      </c>
      <c r="AJ237">
        <v>0.56186585192553651</v>
      </c>
      <c r="AK237">
        <v>0.44949268154042921</v>
      </c>
      <c r="AL237">
        <v>3.2415337611088644</v>
      </c>
      <c r="AM237">
        <v>1.2101726041473093</v>
      </c>
      <c r="AN237">
        <v>0.76932401263650374</v>
      </c>
      <c r="AO237">
        <v>0.57050994195516014</v>
      </c>
      <c r="AP237">
        <v>0.4754249516293001</v>
      </c>
      <c r="AQ237">
        <v>3.2674660311977348</v>
      </c>
      <c r="AR237">
        <v>1.2188166941769329</v>
      </c>
      <c r="AS237">
        <v>0.77796810266612748</v>
      </c>
      <c r="AT237">
        <v>0.59644221204403092</v>
      </c>
      <c r="AU237">
        <v>0.50135722171817099</v>
      </c>
    </row>
    <row r="238" spans="1:47" x14ac:dyDescent="0.25">
      <c r="A238">
        <v>2015</v>
      </c>
      <c r="B238">
        <v>7.3388324351504695</v>
      </c>
      <c r="C238">
        <v>8.1600209879647139</v>
      </c>
      <c r="D238">
        <v>8.9812095407789609</v>
      </c>
      <c r="L238">
        <v>119.72064691028737</v>
      </c>
      <c r="M238">
        <v>54.54420808692516</v>
      </c>
      <c r="N238">
        <v>37.774673429455298</v>
      </c>
      <c r="O238">
        <v>29.735669701905312</v>
      </c>
      <c r="P238">
        <v>27.315324493610696</v>
      </c>
      <c r="Q238">
        <v>123.43760562302556</v>
      </c>
      <c r="R238">
        <v>56.18658519255365</v>
      </c>
      <c r="S238">
        <v>38.984846033602608</v>
      </c>
      <c r="T238">
        <v>30.340756003978971</v>
      </c>
      <c r="U238">
        <v>30.340756003978971</v>
      </c>
      <c r="V238">
        <v>126.89524163487501</v>
      </c>
      <c r="W238">
        <v>57.828962298182141</v>
      </c>
      <c r="X238">
        <v>40.108577737453679</v>
      </c>
      <c r="Y238">
        <v>33.366187514347246</v>
      </c>
      <c r="Z238">
        <v>33.366187514347246</v>
      </c>
      <c r="AG238">
        <v>3.2069574009903699</v>
      </c>
      <c r="AH238">
        <v>1.1928844240880618</v>
      </c>
      <c r="AI238">
        <v>0.76067992260688022</v>
      </c>
      <c r="AJ238">
        <v>0.56186585192553651</v>
      </c>
      <c r="AK238">
        <v>0.44949268154042921</v>
      </c>
      <c r="AL238">
        <v>3.2415337611088644</v>
      </c>
      <c r="AM238">
        <v>1.2101726041473093</v>
      </c>
      <c r="AN238">
        <v>0.76932401263650374</v>
      </c>
      <c r="AO238">
        <v>0.57050994195516014</v>
      </c>
      <c r="AP238">
        <v>0.4754249516293001</v>
      </c>
      <c r="AQ238">
        <v>3.2674660311977348</v>
      </c>
      <c r="AR238">
        <v>1.2188166941769329</v>
      </c>
      <c r="AS238">
        <v>0.77796810266612748</v>
      </c>
      <c r="AT238">
        <v>0.59644221204403092</v>
      </c>
      <c r="AU238">
        <v>0.50135722171817099</v>
      </c>
    </row>
    <row r="239" spans="1:47" x14ac:dyDescent="0.25">
      <c r="A239">
        <v>2013</v>
      </c>
      <c r="B239">
        <f>DSI!$C$30*GDP!$B$2/GDP!$I$2</f>
        <v>7.3388324351504695</v>
      </c>
      <c r="C239">
        <f>DSI!$C$31*GDP!$B$2/GDP!$I$2</f>
        <v>8.1600209879647139</v>
      </c>
      <c r="D239">
        <f>DSI!$C$32*GDP!$B$2/GDP!$I$2</f>
        <v>8.9812095407789609</v>
      </c>
      <c r="L239">
        <f>DSI!D30*GDP!$B$2/GDP!$I$2</f>
        <v>119.72064691028737</v>
      </c>
      <c r="M239">
        <f>DSI!F30*GDP!$B$2/GDP!$I$2</f>
        <v>54.54420808692516</v>
      </c>
      <c r="N239">
        <f>DSI!H30*GDP!$B$2/GDP!$I$2</f>
        <v>37.774673429455298</v>
      </c>
      <c r="O239">
        <f>DSI!J30*GDP!$B$2/GDP!$I$2</f>
        <v>29.735669701905312</v>
      </c>
      <c r="P239">
        <f>DSI!L30*GDP!$B$2/GDP!$I$2</f>
        <v>27.315324493610696</v>
      </c>
      <c r="Q239">
        <f>DSI!D31*GDP!$B$2/GDP!$I$2</f>
        <v>123.43760562302556</v>
      </c>
      <c r="R239">
        <f>DSI!F31*GDP!$B$2/GDP!$I$2</f>
        <v>56.18658519255365</v>
      </c>
      <c r="S239">
        <f>DSI!H31*GDP!$B$2/GDP!$I$2</f>
        <v>38.984846033602608</v>
      </c>
      <c r="T239">
        <f>DSI!J31*GDP!$B$2/GDP!$I$2</f>
        <v>30.340756003978971</v>
      </c>
      <c r="U239">
        <f>DSI!L31*GDP!$B$2/GDP!$I$2</f>
        <v>30.340756003978971</v>
      </c>
      <c r="V239">
        <f>DSI!D32*GDP!$B$2/GDP!$I$2</f>
        <v>126.89524163487501</v>
      </c>
      <c r="W239">
        <f>DSI!F32*GDP!$B$2/GDP!$I$2</f>
        <v>57.828962298182141</v>
      </c>
      <c r="X239">
        <f>DSI!H32*GDP!$B$2/GDP!$I$2</f>
        <v>40.108577737453679</v>
      </c>
      <c r="Y239">
        <f>DSI!J32*GDP!$B$2/GDP!$I$2</f>
        <v>33.366187514347246</v>
      </c>
      <c r="Z239">
        <f>DSI!L32*GDP!$B$2/GDP!$I$2</f>
        <v>33.366187514347246</v>
      </c>
      <c r="AG239">
        <f>DSI!E30*GDP!$B$2/GDP!$I$2</f>
        <v>3.2069574009903699</v>
      </c>
      <c r="AH239">
        <f>DSI!G30*GDP!$B$2/GDP!$I$2</f>
        <v>1.1928844240880618</v>
      </c>
      <c r="AI239">
        <f>DSI!I30*GDP!$B$2/GDP!$I$2</f>
        <v>0.76067992260688022</v>
      </c>
      <c r="AJ239">
        <f>DSI!K30*GDP!$B$2/GDP!$I$2</f>
        <v>0.56186585192553651</v>
      </c>
      <c r="AK239">
        <f>DSI!M30*GDP!$B$2/GDP!$I$2</f>
        <v>0.44949268154042921</v>
      </c>
      <c r="AL239">
        <f>DSI!E31*GDP!$B$2/GDP!$I$2</f>
        <v>3.2415337611088644</v>
      </c>
      <c r="AM239">
        <f>DSI!G31*GDP!$B$2/GDP!$I$2</f>
        <v>1.2101726041473093</v>
      </c>
      <c r="AN239">
        <f>DSI!I31*GDP!$B$2/GDP!$I$2</f>
        <v>0.76932401263650374</v>
      </c>
      <c r="AO239">
        <f>DSI!K31*GDP!$B$2/GDP!$I$2</f>
        <v>0.57050994195516014</v>
      </c>
      <c r="AP239">
        <f>DSI!M31*GDP!$B$2/GDP!$I$2</f>
        <v>0.4754249516293001</v>
      </c>
      <c r="AQ239">
        <f>DSI!E32*GDP!$B$2/GDP!$I$2</f>
        <v>3.2674660311977348</v>
      </c>
      <c r="AR239">
        <f>DSI!G32*GDP!$B$2/GDP!$I$2</f>
        <v>1.2188166941769329</v>
      </c>
      <c r="AS239">
        <f>DSI!I32*GDP!$B$2/GDP!$I$2</f>
        <v>0.77796810266612748</v>
      </c>
      <c r="AT239">
        <f>DSI!K32*GDP!$B$2/GDP!$I$2</f>
        <v>0.59644221204403092</v>
      </c>
      <c r="AU239">
        <f>DSI!M32*GDP!$B$2/GDP!$I$2</f>
        <v>0.50135722171817099</v>
      </c>
    </row>
    <row r="248" spans="1:47" x14ac:dyDescent="0.25">
      <c r="A248" s="11"/>
      <c r="B248" s="20" t="s">
        <v>230</v>
      </c>
      <c r="C248" s="20"/>
      <c r="D248" s="20"/>
      <c r="L248" s="20" t="s">
        <v>232</v>
      </c>
      <c r="M248" s="20"/>
      <c r="N248" s="20"/>
      <c r="O248" s="20"/>
      <c r="P248" s="20"/>
      <c r="Q248" s="20"/>
      <c r="R248" s="20"/>
      <c r="S248" s="20"/>
      <c r="T248" s="20"/>
      <c r="U248" s="20"/>
      <c r="V248" s="20"/>
      <c r="W248" s="20"/>
      <c r="X248" s="20"/>
      <c r="Y248" s="20"/>
      <c r="Z248" s="20"/>
      <c r="AG248" s="20" t="s">
        <v>233</v>
      </c>
      <c r="AH248" s="20"/>
      <c r="AI248" s="20"/>
      <c r="AJ248" s="20"/>
      <c r="AK248" s="20"/>
      <c r="AL248" s="20"/>
      <c r="AM248" s="20"/>
      <c r="AN248" s="20"/>
      <c r="AO248" s="20"/>
      <c r="AP248" s="20"/>
      <c r="AQ248" s="20"/>
      <c r="AR248" s="20"/>
      <c r="AS248" s="20"/>
      <c r="AT248" s="20"/>
      <c r="AU248" s="20"/>
    </row>
    <row r="249" spans="1:47" x14ac:dyDescent="0.25">
      <c r="B249">
        <v>9000</v>
      </c>
      <c r="C249">
        <v>10000</v>
      </c>
      <c r="D249">
        <v>11000</v>
      </c>
      <c r="L249" t="s">
        <v>168</v>
      </c>
      <c r="M249" t="s">
        <v>169</v>
      </c>
      <c r="N249" t="s">
        <v>170</v>
      </c>
      <c r="O249" t="s">
        <v>172</v>
      </c>
      <c r="P249" t="s">
        <v>171</v>
      </c>
      <c r="Q249" t="s">
        <v>173</v>
      </c>
      <c r="R249" t="s">
        <v>174</v>
      </c>
      <c r="S249" t="s">
        <v>175</v>
      </c>
      <c r="T249" t="s">
        <v>176</v>
      </c>
      <c r="U249" t="s">
        <v>177</v>
      </c>
      <c r="V249" t="s">
        <v>178</v>
      </c>
      <c r="W249" t="s">
        <v>179</v>
      </c>
      <c r="X249" t="s">
        <v>180</v>
      </c>
      <c r="Y249" t="s">
        <v>181</v>
      </c>
      <c r="Z249" t="s">
        <v>182</v>
      </c>
      <c r="AG249" t="s">
        <v>168</v>
      </c>
      <c r="AH249" t="s">
        <v>169</v>
      </c>
      <c r="AI249" t="s">
        <v>170</v>
      </c>
      <c r="AJ249" t="s">
        <v>172</v>
      </c>
      <c r="AK249" t="s">
        <v>171</v>
      </c>
      <c r="AL249" t="s">
        <v>173</v>
      </c>
      <c r="AM249" t="s">
        <v>174</v>
      </c>
      <c r="AN249" t="s">
        <v>175</v>
      </c>
      <c r="AO249" t="s">
        <v>176</v>
      </c>
      <c r="AP249" t="s">
        <v>177</v>
      </c>
      <c r="AQ249" t="s">
        <v>178</v>
      </c>
      <c r="AR249" t="s">
        <v>179</v>
      </c>
      <c r="AS249" t="s">
        <v>180</v>
      </c>
      <c r="AT249" t="s">
        <v>181</v>
      </c>
      <c r="AU249" t="s">
        <v>182</v>
      </c>
    </row>
    <row r="250" spans="1:47" x14ac:dyDescent="0.25">
      <c r="A250">
        <v>2024</v>
      </c>
      <c r="B250">
        <f>ParC!$C$6*GDP!$B$2/GDP!$T$2</f>
        <v>1.6288227814838989</v>
      </c>
      <c r="C250">
        <f>ParC!$C$7*GDP!$B$2/GDP!$T$2</f>
        <v>1.8098030905376654</v>
      </c>
      <c r="D250">
        <f>ParC!$C$8*GDP!$B$2/GDP!$T$2</f>
        <v>1.9907833995914321</v>
      </c>
      <c r="L250">
        <f>ParC!D6*GDP!$B$2/GDP!$T$2</f>
        <v>204.50104625634677</v>
      </c>
      <c r="M250">
        <f>ParC!F6*GDP!$B$2/GDP!$T$2</f>
        <v>165.96564637671329</v>
      </c>
      <c r="N250">
        <f>ParC!H6*GDP!$B$2/GDP!$T$2</f>
        <v>150.63594390241835</v>
      </c>
      <c r="O250">
        <f>ParC!J6*GDP!$B$2/GDP!$T$2</f>
        <v>141.30540352453528</v>
      </c>
      <c r="P250">
        <f>ParC!L6*GDP!$B$2/GDP!$T$2</f>
        <v>132.04859586515559</v>
      </c>
      <c r="Q250">
        <f>ParC!D7*GDP!$B$2/GDP!$T$2</f>
        <v>222.75324557313962</v>
      </c>
      <c r="R250">
        <f>ParC!F7*GDP!$B$2/GDP!$T$2</f>
        <v>180.77921982148456</v>
      </c>
      <c r="S250">
        <f>ParC!H7*GDP!$B$2/GDP!$T$2</f>
        <v>164.05529867003469</v>
      </c>
      <c r="T250">
        <f>ParC!J7*GDP!$B$2/GDP!$T$2</f>
        <v>153.89358946538616</v>
      </c>
      <c r="U250">
        <f>ParC!L7*GDP!$B$2/GDP!$T$2</f>
        <v>143.8123159536504</v>
      </c>
      <c r="V250">
        <f>ParC!D8*GDP!$B$2/GDP!$T$2</f>
        <v>240.61667237418732</v>
      </c>
      <c r="W250">
        <f>ParC!F8*GDP!$B$2/GDP!$T$2</f>
        <v>195.25764454578592</v>
      </c>
      <c r="X250">
        <f>ParC!H8*GDP!$B$2/GDP!$T$2</f>
        <v>177.21994041009381</v>
      </c>
      <c r="Y250">
        <f>ParC!J8*GDP!$B$2/GDP!$T$2</f>
        <v>166.24717130190808</v>
      </c>
      <c r="Z250">
        <f>ParC!L8*GDP!$B$2/GDP!$T$2</f>
        <v>155.35483788663507</v>
      </c>
      <c r="AG250">
        <f>ParC!E6*GDP!$B$2/GDP!$T$2</f>
        <v>0.7172182618056675</v>
      </c>
      <c r="AH250">
        <f>ParC!G6*GDP!$B$2/GDP!$T$2</f>
        <v>0.60326769684588855</v>
      </c>
      <c r="AI250">
        <f>ParC!I6*GDP!$B$2/GDP!$T$2</f>
        <v>0.52953497834250207</v>
      </c>
      <c r="AJ250">
        <f>ParC!K6*GDP!$B$2/GDP!$T$2</f>
        <v>0.49602010629550825</v>
      </c>
      <c r="AK250">
        <f>ParC!M6*GDP!$B$2/GDP!$T$2</f>
        <v>0.46250523424851442</v>
      </c>
      <c r="AL250">
        <f>ParC!E7*GDP!$B$2/GDP!$T$2</f>
        <v>0.77754503149025611</v>
      </c>
      <c r="AM250">
        <f>ParC!G7*GDP!$B$2/GDP!$T$2</f>
        <v>0.60326769684588855</v>
      </c>
      <c r="AN250">
        <f>ParC!I7*GDP!$B$2/GDP!$T$2</f>
        <v>0.57645579920829337</v>
      </c>
      <c r="AO250">
        <f>ParC!K7*GDP!$B$2/GDP!$T$2</f>
        <v>0.53623795275190089</v>
      </c>
      <c r="AP250">
        <f>ParC!M7*GDP!$B$2/GDP!$T$2</f>
        <v>0.50272308070490701</v>
      </c>
      <c r="AQ250">
        <f>ParC!E8*GDP!$B$2/GDP!$T$2</f>
        <v>0.84457477558424376</v>
      </c>
      <c r="AR250">
        <f>ParC!G8*GDP!$B$2/GDP!$T$2</f>
        <v>0.67029744093987609</v>
      </c>
      <c r="AS250">
        <f>ParC!I8*GDP!$B$2/GDP!$T$2</f>
        <v>0.61667364566468597</v>
      </c>
      <c r="AT250">
        <f>ParC!K8*GDP!$B$2/GDP!$T$2</f>
        <v>0.58315877361769208</v>
      </c>
      <c r="AU250">
        <f>ParC!M8*GDP!$B$2/GDP!$T$2</f>
        <v>0.5429409271612996</v>
      </c>
    </row>
    <row r="251" spans="1:47" x14ac:dyDescent="0.25">
      <c r="A251">
        <v>2023</v>
      </c>
      <c r="B251">
        <f>ParC!$C$10*GDP!$B$2/GDP!$Q$2</f>
        <v>4.5617837089454653E-2</v>
      </c>
      <c r="C251">
        <f>ParC!$C$11*GDP!$B$2/GDP!$Q$2</f>
        <v>5.3220809937697108E-2</v>
      </c>
      <c r="D251">
        <f>ParC!$C$12*GDP!$B$2/GDP!$Q$2</f>
        <v>5.3220809937697108E-2</v>
      </c>
      <c r="L251">
        <f>ParC!D10*GDP!$B$2/GDP!$Q$2</f>
        <v>206.04056418737019</v>
      </c>
      <c r="M251">
        <f>ParC!F10*GDP!$B$2/GDP!$Q$2</f>
        <v>167.26540266133375</v>
      </c>
      <c r="N251">
        <f>ParC!H10*GDP!$B$2/GDP!$Q$2</f>
        <v>152.05945696484886</v>
      </c>
      <c r="O251">
        <f>ParC!J10*GDP!$B$2/GDP!$Q$2</f>
        <v>142.17559226213368</v>
      </c>
      <c r="P251">
        <f>ParC!L10*GDP!$B$2/GDP!$Q$2</f>
        <v>133.05202484424277</v>
      </c>
      <c r="Q251">
        <f>ParC!D11*GDP!$B$2/GDP!$Q$2</f>
        <v>224.28769902315207</v>
      </c>
      <c r="R251">
        <f>ParC!F11*GDP!$B$2/GDP!$Q$2</f>
        <v>182.47134835781864</v>
      </c>
      <c r="S251">
        <f>ParC!H11*GDP!$B$2/GDP!$Q$2</f>
        <v>164.98451080686101</v>
      </c>
      <c r="T251">
        <f>ParC!J11*GDP!$B$2/GDP!$Q$2</f>
        <v>155.10064610414582</v>
      </c>
      <c r="U251">
        <f>ParC!L11*GDP!$B$2/GDP!$Q$2</f>
        <v>145.21678140143067</v>
      </c>
      <c r="V251">
        <f>ParC!D12*GDP!$B$2/GDP!$Q$2</f>
        <v>242.53483385893392</v>
      </c>
      <c r="W251">
        <f>ParC!F12*GDP!$B$2/GDP!$Q$2</f>
        <v>196.91699676947928</v>
      </c>
      <c r="X251">
        <f>ParC!H12*GDP!$B$2/GDP!$Q$2</f>
        <v>178.66986193369743</v>
      </c>
      <c r="Y251">
        <f>ParC!J12*GDP!$B$2/GDP!$Q$2</f>
        <v>167.26540266133375</v>
      </c>
      <c r="Z251">
        <f>ParC!L12*GDP!$B$2/GDP!$Q$2</f>
        <v>156.62124067379432</v>
      </c>
      <c r="AG251">
        <f>ParC!E10*GDP!$B$2/GDP!$Q$2</f>
        <v>0.6842675563418199</v>
      </c>
      <c r="AH251">
        <f>ParC!G10*GDP!$B$2/GDP!$Q$2</f>
        <v>0.60823782785939551</v>
      </c>
      <c r="AI251">
        <f>ParC!I10*GDP!$B$2/GDP!$Q$2</f>
        <v>0.532208099376971</v>
      </c>
      <c r="AJ251">
        <f>ParC!K10*GDP!$B$2/GDP!$Q$2</f>
        <v>0.532208099376971</v>
      </c>
      <c r="AK251">
        <f>ParC!M10*GDP!$B$2/GDP!$Q$2</f>
        <v>0.45617837089454655</v>
      </c>
      <c r="AL251">
        <f>ParC!E11*GDP!$B$2/GDP!$Q$2</f>
        <v>0.7602972848242443</v>
      </c>
      <c r="AM251">
        <f>ParC!G11*GDP!$B$2/GDP!$Q$2</f>
        <v>0.60823782785939551</v>
      </c>
      <c r="AN251">
        <f>ParC!I11*GDP!$B$2/GDP!$Q$2</f>
        <v>0.60823782785939551</v>
      </c>
      <c r="AO251">
        <f>ParC!K11*GDP!$B$2/GDP!$Q$2</f>
        <v>0.532208099376971</v>
      </c>
      <c r="AP251">
        <f>ParC!M11*GDP!$B$2/GDP!$Q$2</f>
        <v>0.532208099376971</v>
      </c>
      <c r="AQ251">
        <f>ParC!E12*GDP!$B$2/GDP!$Q$2</f>
        <v>0.83632701330666881</v>
      </c>
      <c r="AR251">
        <f>ParC!G12*GDP!$B$2/GDP!$Q$2</f>
        <v>0.6842675563418199</v>
      </c>
      <c r="AS251">
        <f>ParC!I12*GDP!$B$2/GDP!$Q$2</f>
        <v>0.60823782785939551</v>
      </c>
      <c r="AT251">
        <f>ParC!K12*GDP!$B$2/GDP!$Q$2</f>
        <v>0.60823782785939551</v>
      </c>
      <c r="AU251">
        <f>ParC!M12*GDP!$B$2/GDP!$Q$2</f>
        <v>0.532208099376971</v>
      </c>
    </row>
    <row r="252" spans="1:47" x14ac:dyDescent="0.25">
      <c r="A252">
        <v>2021</v>
      </c>
      <c r="B252">
        <v>4.5617837089454653E-2</v>
      </c>
      <c r="C252">
        <v>5.3220809937697108E-2</v>
      </c>
      <c r="D252">
        <v>5.3220809937697108E-2</v>
      </c>
      <c r="L252">
        <v>206.04056418737019</v>
      </c>
      <c r="M252">
        <v>167.26540266133375</v>
      </c>
      <c r="N252">
        <v>152.05945696484886</v>
      </c>
      <c r="O252">
        <v>142.17559226213368</v>
      </c>
      <c r="P252">
        <v>133.05202484424277</v>
      </c>
      <c r="Q252">
        <v>224.28769902315207</v>
      </c>
      <c r="R252">
        <v>182.47134835781864</v>
      </c>
      <c r="S252">
        <v>164.98451080686101</v>
      </c>
      <c r="T252">
        <v>155.10064610414582</v>
      </c>
      <c r="U252">
        <v>145.21678140143067</v>
      </c>
      <c r="V252">
        <v>242.53483385893392</v>
      </c>
      <c r="W252">
        <v>196.91699676947928</v>
      </c>
      <c r="X252">
        <v>178.66986193369743</v>
      </c>
      <c r="Y252">
        <v>167.26540266133375</v>
      </c>
      <c r="Z252">
        <v>156.62124067379432</v>
      </c>
      <c r="AG252">
        <v>0.6842675563418199</v>
      </c>
      <c r="AH252">
        <v>0.60823782785939551</v>
      </c>
      <c r="AI252">
        <v>0.532208099376971</v>
      </c>
      <c r="AJ252">
        <v>0.532208099376971</v>
      </c>
      <c r="AK252">
        <v>0.45617837089454655</v>
      </c>
      <c r="AL252">
        <v>0.7602972848242443</v>
      </c>
      <c r="AM252">
        <v>0.60823782785939551</v>
      </c>
      <c r="AN252">
        <v>0.60823782785939551</v>
      </c>
      <c r="AO252">
        <v>0.532208099376971</v>
      </c>
      <c r="AP252">
        <v>0.532208099376971</v>
      </c>
      <c r="AQ252">
        <v>0.83632701330666881</v>
      </c>
      <c r="AR252">
        <v>0.6842675563418199</v>
      </c>
      <c r="AS252">
        <v>0.60823782785939551</v>
      </c>
      <c r="AT252">
        <v>0.60823782785939551</v>
      </c>
      <c r="AU252">
        <v>0.532208099376971</v>
      </c>
    </row>
    <row r="253" spans="1:47" x14ac:dyDescent="0.25">
      <c r="A253">
        <v>2020</v>
      </c>
      <c r="B253">
        <v>4.0246434787919505E-2</v>
      </c>
      <c r="C253">
        <v>4.8295721745503402E-2</v>
      </c>
      <c r="D253">
        <v>5.6345008703087313E-2</v>
      </c>
      <c r="L253">
        <v>204.45188872263108</v>
      </c>
      <c r="M253">
        <v>165.81531132622834</v>
      </c>
      <c r="N253">
        <v>150.52166610681894</v>
      </c>
      <c r="O253">
        <v>140.86252175771827</v>
      </c>
      <c r="P253">
        <v>132.00830610437598</v>
      </c>
      <c r="Q253">
        <v>222.16032002931567</v>
      </c>
      <c r="R253">
        <v>180.30402784987936</v>
      </c>
      <c r="S253">
        <v>163.40052523895318</v>
      </c>
      <c r="T253">
        <v>153.74138088985251</v>
      </c>
      <c r="U253">
        <v>143.27730784499343</v>
      </c>
      <c r="V253">
        <v>239.86875133600026</v>
      </c>
      <c r="W253">
        <v>194.79274437353038</v>
      </c>
      <c r="X253">
        <v>177.08431306684579</v>
      </c>
      <c r="Y253">
        <v>165.81531132622834</v>
      </c>
      <c r="Z253">
        <v>155.35123828136926</v>
      </c>
      <c r="AG253">
        <v>0.7244358261825512</v>
      </c>
      <c r="AH253">
        <v>0.56345008703087307</v>
      </c>
      <c r="AI253">
        <v>0.56345008703087307</v>
      </c>
      <c r="AJ253">
        <v>0.482957217455034</v>
      </c>
      <c r="AK253">
        <v>0.482957217455034</v>
      </c>
      <c r="AL253">
        <v>0.8049286957583901</v>
      </c>
      <c r="AM253">
        <v>0.64394295660671208</v>
      </c>
      <c r="AN253">
        <v>0.56345008703087307</v>
      </c>
      <c r="AO253">
        <v>0.56345008703087307</v>
      </c>
      <c r="AP253">
        <v>0.482957217455034</v>
      </c>
      <c r="AQ253">
        <v>0.8049286957583901</v>
      </c>
      <c r="AR253">
        <v>0.64394295660671208</v>
      </c>
      <c r="AS253">
        <v>0.64394295660671208</v>
      </c>
      <c r="AT253">
        <v>0.56345008703087307</v>
      </c>
      <c r="AU253">
        <v>0.56345008703087307</v>
      </c>
    </row>
    <row r="254" spans="1:47" x14ac:dyDescent="0.25">
      <c r="A254">
        <v>2019</v>
      </c>
      <c r="B254">
        <v>4.0246434787919505E-2</v>
      </c>
      <c r="C254">
        <v>4.8295721745503402E-2</v>
      </c>
      <c r="D254">
        <v>5.6345008703087313E-2</v>
      </c>
      <c r="L254">
        <v>204.45188872263108</v>
      </c>
      <c r="M254">
        <v>165.81531132622834</v>
      </c>
      <c r="N254">
        <v>150.52166610681894</v>
      </c>
      <c r="O254">
        <v>140.86252175771827</v>
      </c>
      <c r="P254">
        <v>132.00830610437598</v>
      </c>
      <c r="Q254">
        <v>222.16032002931567</v>
      </c>
      <c r="R254">
        <v>180.30402784987936</v>
      </c>
      <c r="S254">
        <v>163.40052523895318</v>
      </c>
      <c r="T254">
        <v>153.74138088985251</v>
      </c>
      <c r="U254">
        <v>143.27730784499343</v>
      </c>
      <c r="V254">
        <v>239.86875133600026</v>
      </c>
      <c r="W254">
        <v>194.79274437353038</v>
      </c>
      <c r="X254">
        <v>177.08431306684579</v>
      </c>
      <c r="Y254">
        <v>165.81531132622834</v>
      </c>
      <c r="Z254">
        <v>155.35123828136926</v>
      </c>
      <c r="AG254">
        <v>0.7244358261825512</v>
      </c>
      <c r="AH254">
        <v>0.56345008703087307</v>
      </c>
      <c r="AI254">
        <v>0.56345008703087307</v>
      </c>
      <c r="AJ254">
        <v>0.482957217455034</v>
      </c>
      <c r="AK254">
        <v>0.482957217455034</v>
      </c>
      <c r="AL254">
        <v>0.8049286957583901</v>
      </c>
      <c r="AM254">
        <v>0.64394295660671208</v>
      </c>
      <c r="AN254">
        <v>0.56345008703087307</v>
      </c>
      <c r="AO254">
        <v>0.56345008703087307</v>
      </c>
      <c r="AP254">
        <v>0.482957217455034</v>
      </c>
      <c r="AQ254">
        <v>0.8049286957583901</v>
      </c>
      <c r="AR254">
        <v>0.64394295660671208</v>
      </c>
      <c r="AS254">
        <v>0.64394295660671208</v>
      </c>
      <c r="AT254">
        <v>0.56345008703087307</v>
      </c>
      <c r="AU254">
        <v>0.56345008703087307</v>
      </c>
    </row>
    <row r="255" spans="1:47" x14ac:dyDescent="0.25">
      <c r="A255">
        <v>2018</v>
      </c>
      <c r="B255">
        <f>ParC!$C$26*GDP!$B$2/GDP!$N$2</f>
        <v>4.0246434787919505E-2</v>
      </c>
      <c r="C255">
        <f>ParC!$C$27*GDP!$B$2/GDP!$N$2</f>
        <v>4.8295721745503402E-2</v>
      </c>
      <c r="D255">
        <f>ParC!$C$28*GDP!$B$2/GDP!$N$2</f>
        <v>5.6345008703087313E-2</v>
      </c>
      <c r="L255">
        <f>ParC!D26*GDP!$B$2/GDP!$N$2</f>
        <v>204.45188872263108</v>
      </c>
      <c r="M255">
        <f>ParC!F26*GDP!$B$2/GDP!$N$2</f>
        <v>165.81531132622834</v>
      </c>
      <c r="N255">
        <f>ParC!H26*GDP!$B$2/GDP!$N$2</f>
        <v>150.52166610681894</v>
      </c>
      <c r="O255">
        <f>ParC!J26*GDP!$B$2/GDP!$N$2</f>
        <v>140.86252175771827</v>
      </c>
      <c r="P255">
        <f>ParC!L26*GDP!$B$2/GDP!$N$2</f>
        <v>132.00830610437598</v>
      </c>
      <c r="Q255">
        <f>ParC!D27*GDP!$B$2/GDP!$N$2</f>
        <v>222.16032002931567</v>
      </c>
      <c r="R255">
        <f>ParC!F27*GDP!$B$2/GDP!$N$2</f>
        <v>180.30402784987936</v>
      </c>
      <c r="S255">
        <f>ParC!H27*GDP!$B$2/GDP!$N$2</f>
        <v>163.40052523895318</v>
      </c>
      <c r="T255">
        <f>ParC!J27*GDP!$B$2/GDP!$N$2</f>
        <v>153.74138088985251</v>
      </c>
      <c r="U255">
        <f>ParC!L27*GDP!$B$2/GDP!$N$2</f>
        <v>143.27730784499343</v>
      </c>
      <c r="V255">
        <f>ParC!D28*GDP!$B$2/GDP!$N$2</f>
        <v>239.86875133600026</v>
      </c>
      <c r="W255">
        <f>ParC!F28*GDP!$B$2/GDP!$N$2</f>
        <v>194.79274437353038</v>
      </c>
      <c r="X255">
        <f>ParC!H28*GDP!$B$2/GDP!$N$2</f>
        <v>177.08431306684579</v>
      </c>
      <c r="Y255">
        <f>ParC!J28*GDP!$B$2/GDP!$N$2</f>
        <v>165.81531132622834</v>
      </c>
      <c r="Z255">
        <f>ParC!L28*GDP!$B$2/GDP!$N$2</f>
        <v>155.35123828136926</v>
      </c>
      <c r="AG255">
        <f>ParC!E26*GDP!$B$2/GDP!$N$2</f>
        <v>0.7244358261825512</v>
      </c>
      <c r="AH255">
        <f>ParC!G26*GDP!$B$2/GDP!$N$2</f>
        <v>0.56345008703087307</v>
      </c>
      <c r="AI255">
        <f>ParC!I26*GDP!$B$2/GDP!$N$2</f>
        <v>0.56345008703087307</v>
      </c>
      <c r="AJ255">
        <f>ParC!K26*GDP!$B$2/GDP!$N$2</f>
        <v>0.482957217455034</v>
      </c>
      <c r="AK255">
        <f>ParC!M26*GDP!$B$2/GDP!$N$2</f>
        <v>0.482957217455034</v>
      </c>
      <c r="AL255">
        <f>ParC!E27*GDP!$B$2/GDP!$N$2</f>
        <v>0.8049286957583901</v>
      </c>
      <c r="AM255">
        <f>ParC!G27*GDP!$B$2/GDP!$N$2</f>
        <v>0.64394295660671208</v>
      </c>
      <c r="AN255">
        <f>ParC!I27*GDP!$B$2/GDP!$N$2</f>
        <v>0.56345008703087307</v>
      </c>
      <c r="AO255">
        <f>ParC!K27*GDP!$B$2/GDP!$N$2</f>
        <v>0.56345008703087307</v>
      </c>
      <c r="AP255">
        <f>ParC!M27*GDP!$B$2/GDP!$N$2</f>
        <v>0.482957217455034</v>
      </c>
      <c r="AQ255">
        <f>ParC!E28*GDP!$B$2/GDP!$N$2</f>
        <v>0.8049286957583901</v>
      </c>
      <c r="AR255">
        <f>ParC!G28*GDP!$B$2/GDP!$N$2</f>
        <v>0.64394295660671208</v>
      </c>
      <c r="AS255">
        <f>ParC!I28*GDP!$B$2/GDP!$N$2</f>
        <v>0.64394295660671208</v>
      </c>
      <c r="AT255">
        <f>ParC!K28*GDP!$B$2/GDP!$N$2</f>
        <v>0.56345008703087307</v>
      </c>
      <c r="AU255">
        <f>ParC!M28*GDP!$B$2/GDP!$N$2</f>
        <v>0.56345008703087307</v>
      </c>
    </row>
    <row r="256" spans="1:47" x14ac:dyDescent="0.25">
      <c r="A256">
        <v>2016</v>
      </c>
      <c r="B256">
        <v>4.3220450148118192E-2</v>
      </c>
      <c r="C256">
        <v>5.1864540177741822E-2</v>
      </c>
      <c r="D256">
        <v>6.0508630207365473E-2</v>
      </c>
      <c r="L256">
        <v>216.96665974355332</v>
      </c>
      <c r="M256">
        <v>176.3394366043222</v>
      </c>
      <c r="N256">
        <v>159.91566554803728</v>
      </c>
      <c r="O256">
        <v>150.40716651545131</v>
      </c>
      <c r="P256">
        <v>140.03425847990295</v>
      </c>
      <c r="Q256">
        <v>236.84806681168766</v>
      </c>
      <c r="R256">
        <v>191.89879865764479</v>
      </c>
      <c r="S256">
        <v>174.61061859839748</v>
      </c>
      <c r="T256">
        <v>163.37330155988676</v>
      </c>
      <c r="U256">
        <v>153.00039352433839</v>
      </c>
      <c r="V256">
        <v>255.86506487685969</v>
      </c>
      <c r="W256">
        <v>207.45816071096732</v>
      </c>
      <c r="X256">
        <v>188.44116264579532</v>
      </c>
      <c r="Y256">
        <v>176.3394366043222</v>
      </c>
      <c r="Z256">
        <v>165.10211956581151</v>
      </c>
      <c r="AG256">
        <v>0.77796810266612748</v>
      </c>
      <c r="AH256">
        <v>0.60508630207365466</v>
      </c>
      <c r="AI256">
        <v>0.51864540177741825</v>
      </c>
      <c r="AJ256">
        <v>0.51864540177741825</v>
      </c>
      <c r="AK256">
        <v>0.51864540177741825</v>
      </c>
      <c r="AL256">
        <v>0.86440900296236378</v>
      </c>
      <c r="AM256">
        <v>0.69152720236989107</v>
      </c>
      <c r="AN256">
        <v>0.60508630207365466</v>
      </c>
      <c r="AO256">
        <v>0.60508630207365466</v>
      </c>
      <c r="AP256">
        <v>0.51864540177741825</v>
      </c>
      <c r="AQ256">
        <v>0.86440900296236378</v>
      </c>
      <c r="AR256">
        <v>0.69152720236989107</v>
      </c>
      <c r="AS256">
        <v>0.69152720236989107</v>
      </c>
      <c r="AT256">
        <v>0.60508630207365466</v>
      </c>
      <c r="AU256">
        <v>0.60508630207365466</v>
      </c>
    </row>
    <row r="257" spans="1:47" x14ac:dyDescent="0.25">
      <c r="A257">
        <v>2015</v>
      </c>
      <c r="B257">
        <v>4.3220450148118192E-2</v>
      </c>
      <c r="C257">
        <v>5.1864540177741822E-2</v>
      </c>
      <c r="D257">
        <v>6.0508630207365473E-2</v>
      </c>
      <c r="L257">
        <v>216.96665974355332</v>
      </c>
      <c r="M257">
        <v>176.3394366043222</v>
      </c>
      <c r="N257">
        <v>159.91566554803728</v>
      </c>
      <c r="O257">
        <v>150.40716651545131</v>
      </c>
      <c r="P257">
        <v>140.03425847990295</v>
      </c>
      <c r="Q257">
        <v>236.84806681168766</v>
      </c>
      <c r="R257">
        <v>191.89879865764479</v>
      </c>
      <c r="S257">
        <v>174.61061859839748</v>
      </c>
      <c r="T257">
        <v>163.37330155988676</v>
      </c>
      <c r="U257">
        <v>153.00039352433839</v>
      </c>
      <c r="V257">
        <v>255.86506487685969</v>
      </c>
      <c r="W257">
        <v>207.45816071096732</v>
      </c>
      <c r="X257">
        <v>188.44116264579532</v>
      </c>
      <c r="Y257">
        <v>176.3394366043222</v>
      </c>
      <c r="Z257">
        <v>165.10211956581151</v>
      </c>
      <c r="AG257">
        <v>0.77796810266612748</v>
      </c>
      <c r="AH257">
        <v>0.60508630207365466</v>
      </c>
      <c r="AI257">
        <v>0.51864540177741825</v>
      </c>
      <c r="AJ257">
        <v>0.51864540177741825</v>
      </c>
      <c r="AK257">
        <v>0.51864540177741825</v>
      </c>
      <c r="AL257">
        <v>0.86440900296236378</v>
      </c>
      <c r="AM257">
        <v>0.69152720236989107</v>
      </c>
      <c r="AN257">
        <v>0.60508630207365466</v>
      </c>
      <c r="AO257">
        <v>0.60508630207365466</v>
      </c>
      <c r="AP257">
        <v>0.51864540177741825</v>
      </c>
      <c r="AQ257">
        <v>0.86440900296236378</v>
      </c>
      <c r="AR257">
        <v>0.69152720236989107</v>
      </c>
      <c r="AS257">
        <v>0.69152720236989107</v>
      </c>
      <c r="AT257">
        <v>0.60508630207365466</v>
      </c>
      <c r="AU257">
        <v>0.60508630207365466</v>
      </c>
    </row>
    <row r="258" spans="1:47" x14ac:dyDescent="0.25">
      <c r="A258">
        <v>2013</v>
      </c>
      <c r="B258">
        <f>ParC!$C$30*GDP!$B$2/GDP!$I$2</f>
        <v>4.3220450148118192E-2</v>
      </c>
      <c r="C258">
        <f>ParC!$C$31*GDP!$B$2/GDP!$I$2</f>
        <v>5.1864540177741822E-2</v>
      </c>
      <c r="D258">
        <f>ParC!$C$32*GDP!$B$2/GDP!$I$2</f>
        <v>6.0508630207365473E-2</v>
      </c>
      <c r="L258">
        <f>ParC!D30*GDP!$B$2/GDP!$I$2</f>
        <v>216.96665974355332</v>
      </c>
      <c r="M258">
        <f>ParC!F30*GDP!$B$2/GDP!$I$2</f>
        <v>176.3394366043222</v>
      </c>
      <c r="N258">
        <f>ParC!H30*GDP!$B$2/GDP!$I$2</f>
        <v>159.91566554803728</v>
      </c>
      <c r="O258">
        <f>ParC!J30*GDP!$B$2/GDP!$I$2</f>
        <v>150.40716651545131</v>
      </c>
      <c r="P258">
        <f>ParC!L30*GDP!$B$2/GDP!$I$2</f>
        <v>140.03425847990295</v>
      </c>
      <c r="Q258">
        <f>ParC!D31*GDP!$B$2/GDP!$I$2</f>
        <v>236.84806681168766</v>
      </c>
      <c r="R258">
        <f>ParC!F31*GDP!$B$2/GDP!$I$2</f>
        <v>191.89879865764479</v>
      </c>
      <c r="S258">
        <f>ParC!H31*GDP!$B$2/GDP!$I$2</f>
        <v>174.61061859839748</v>
      </c>
      <c r="T258">
        <f>ParC!J31*GDP!$B$2/GDP!$I$2</f>
        <v>163.37330155988676</v>
      </c>
      <c r="U258">
        <f>ParC!L31*GDP!$B$2/GDP!$I$2</f>
        <v>153.00039352433839</v>
      </c>
      <c r="V258">
        <f>ParC!D32*GDP!$B$2/GDP!$I$2</f>
        <v>255.86506487685969</v>
      </c>
      <c r="W258">
        <f>ParC!F32*GDP!$B$2/GDP!$I$2</f>
        <v>207.45816071096732</v>
      </c>
      <c r="X258">
        <f>ParC!H32*GDP!$B$2/GDP!$I$2</f>
        <v>188.44116264579532</v>
      </c>
      <c r="Y258">
        <f>ParC!J32*GDP!$B$2/GDP!$I$2</f>
        <v>176.3394366043222</v>
      </c>
      <c r="Z258">
        <f>ParC!L32*GDP!$B$2/GDP!$I$2</f>
        <v>165.10211956581151</v>
      </c>
      <c r="AG258">
        <f>ParC!E30*GDP!$B$2/GDP!$I$2</f>
        <v>0.77796810266612748</v>
      </c>
      <c r="AH258">
        <f>ParC!G30*GDP!$B$2/GDP!$I$2</f>
        <v>0.60508630207365466</v>
      </c>
      <c r="AI258">
        <f>ParC!I30*GDP!$B$2/GDP!$I$2</f>
        <v>0.51864540177741825</v>
      </c>
      <c r="AJ258">
        <f>ParC!K30*GDP!$B$2/GDP!$I$2</f>
        <v>0.51864540177741825</v>
      </c>
      <c r="AK258">
        <f>ParC!M30*GDP!$B$2/GDP!$I$2</f>
        <v>0.51864540177741825</v>
      </c>
      <c r="AL258">
        <f>ParC!E31*GDP!$B$2/GDP!$I$2</f>
        <v>0.86440900296236378</v>
      </c>
      <c r="AM258">
        <f>ParC!G31*GDP!$B$2/GDP!$I$2</f>
        <v>0.69152720236989107</v>
      </c>
      <c r="AN258">
        <f>ParC!I31*GDP!$B$2/GDP!$I$2</f>
        <v>0.60508630207365466</v>
      </c>
      <c r="AO258">
        <f>ParC!K31*GDP!$B$2/GDP!$I$2</f>
        <v>0.60508630207365466</v>
      </c>
      <c r="AP258">
        <f>ParC!M31*GDP!$B$2/GDP!$I$2</f>
        <v>0.51864540177741825</v>
      </c>
      <c r="AQ258">
        <f>ParC!E32*GDP!$B$2/GDP!$I$2</f>
        <v>0.86440900296236378</v>
      </c>
      <c r="AR258">
        <f>ParC!G32*GDP!$B$2/GDP!$I$2</f>
        <v>0.69152720236989107</v>
      </c>
      <c r="AS258">
        <f>ParC!I32*GDP!$B$2/GDP!$I$2</f>
        <v>0.69152720236989107</v>
      </c>
      <c r="AT258">
        <f>ParC!K32*GDP!$B$2/GDP!$I$2</f>
        <v>0.60508630207365466</v>
      </c>
      <c r="AU258">
        <f>ParC!M32*GDP!$B$2/GDP!$I$2</f>
        <v>0.60508630207365466</v>
      </c>
    </row>
  </sheetData>
  <mergeCells count="46">
    <mergeCell ref="AG229:AU229"/>
    <mergeCell ref="AG248:AU248"/>
    <mergeCell ref="B229:D229"/>
    <mergeCell ref="L229:Z229"/>
    <mergeCell ref="B248:D248"/>
    <mergeCell ref="L248:Z248"/>
    <mergeCell ref="A189:D189"/>
    <mergeCell ref="L189:Z189"/>
    <mergeCell ref="AG189:AU189"/>
    <mergeCell ref="A209:D209"/>
    <mergeCell ref="L209:Z209"/>
    <mergeCell ref="AG209:AU209"/>
    <mergeCell ref="AI68:AW68"/>
    <mergeCell ref="A88:D88"/>
    <mergeCell ref="B68:D68"/>
    <mergeCell ref="L68:Z68"/>
    <mergeCell ref="B47:D47"/>
    <mergeCell ref="F47:H47"/>
    <mergeCell ref="J47:L47"/>
    <mergeCell ref="B27:D27"/>
    <mergeCell ref="B7:D7"/>
    <mergeCell ref="L7:Z7"/>
    <mergeCell ref="AI7:AW7"/>
    <mergeCell ref="L27:Z27"/>
    <mergeCell ref="AI27:AW27"/>
    <mergeCell ref="S100:U100"/>
    <mergeCell ref="K88:M88"/>
    <mergeCell ref="A169:D169"/>
    <mergeCell ref="L169:Z169"/>
    <mergeCell ref="AG169:AU169"/>
    <mergeCell ref="B5:K5"/>
    <mergeCell ref="B148:D148"/>
    <mergeCell ref="I148:W148"/>
    <mergeCell ref="AC148:AQ148"/>
    <mergeCell ref="Z112:AH112"/>
    <mergeCell ref="A128:D128"/>
    <mergeCell ref="L128:Z128"/>
    <mergeCell ref="A112:D112"/>
    <mergeCell ref="K112:S112"/>
    <mergeCell ref="S88:U88"/>
    <mergeCell ref="K100:M100"/>
    <mergeCell ref="AI128:AW128"/>
    <mergeCell ref="N47:P47"/>
    <mergeCell ref="R47:T47"/>
    <mergeCell ref="V47:X47"/>
    <mergeCell ref="A100:D100"/>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readme</vt:lpstr>
      <vt:lpstr>SC</vt:lpstr>
      <vt:lpstr>NOxCC</vt:lpstr>
      <vt:lpstr>PCNOxC</vt:lpstr>
      <vt:lpstr>PCNOxOG</vt:lpstr>
      <vt:lpstr>ACI</vt:lpstr>
      <vt:lpstr>DSI</vt:lpstr>
      <vt:lpstr>ParC</vt:lpstr>
      <vt:lpstr>GDP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ChuiCY</dc:creator>
  <cp:lastModifiedBy>ChuiCY</cp:lastModifiedBy>
  <dcterms:created xsi:type="dcterms:W3CDTF">2015-06-05T18:19:34Z</dcterms:created>
  <dcterms:modified xsi:type="dcterms:W3CDTF">2024-07-26T15:43:28Z</dcterms:modified>
</cp:coreProperties>
</file>