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trlProps/ctrlProp1.xml" ContentType="application/vnd.ms-excel.controlproperties+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ml.chartshape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tables/table1.xml" ContentType="application/vnd.openxmlformats-officedocument.spreadsheetml.table+xml"/>
  <Override PartName="/xl/pivotTables/pivotTable2.xml" ContentType="application/vnd.openxmlformats-officedocument.spreadsheetml.pivotTable+xml"/>
  <Override PartName="/xl/pivotTables/pivotTable3.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hidePivotFieldList="1"/>
  <mc:AlternateContent xmlns:mc="http://schemas.openxmlformats.org/markup-compatibility/2006">
    <mc:Choice Requires="x15">
      <x15ac:absPath xmlns:x15ac="http://schemas.microsoft.com/office/spreadsheetml/2010/11/ac" url="https://d.docs.live.net/29c93e774389c2ad/Documents/Portfolio/Excel Project/PM/"/>
    </mc:Choice>
  </mc:AlternateContent>
  <xr:revisionPtr revIDLastSave="0" documentId="13_ncr:1_{03C6A2ED-5D8C-48EE-B243-D41DD11E4A39}" xr6:coauthVersionLast="47" xr6:coauthVersionMax="47" xr10:uidLastSave="{00000000-0000-0000-0000-000000000000}"/>
  <workbookProtection workbookAlgorithmName="SHA-512" workbookHashValue="q3UT+JiMSXYqILbOSqvjiYkKfCAaXbudk7fJbVYuz0l/mvsCpK+1Aom3lTE1y7ssD/4t9twWk/DP1XIz2azgGg==" workbookSaltValue="om9pi5r6ETyyBLLIgdpTqA==" workbookSpinCount="100000" lockStructure="1"/>
  <bookViews>
    <workbookView xWindow="-110" yWindow="-110" windowWidth="19420" windowHeight="10300" xr2:uid="{065B3888-A1A3-4036-A709-4BEFEAE71240}"/>
  </bookViews>
  <sheets>
    <sheet name="Dashboard" sheetId="1" r:id="rId1"/>
    <sheet name="Data" sheetId="2" r:id="rId2"/>
    <sheet name="Working" sheetId="3" r:id="rId3"/>
  </sheets>
  <definedNames>
    <definedName name="Slicer_Manager">#N/A</definedName>
    <definedName name="Slicer_Project">#N/A</definedName>
  </definedNames>
  <calcPr calcId="191029"/>
  <pivotCaches>
    <pivotCache cacheId="1" r:id="rId4"/>
  </pivotCaches>
  <extLst>
    <ext xmlns:x14="http://schemas.microsoft.com/office/spreadsheetml/2009/9/main" uri="{BBE1A952-AA13-448e-AADC-164F8A28A991}">
      <x14:slicerCaches>
        <x14:slicerCache r:id="rId5"/>
        <x14:slicerCache r:id="rId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H2" i="2" l="1"/>
  <c r="K5" i="1" a="1"/>
  <c r="K5" i="1" s="1"/>
  <c r="F1" i="1"/>
  <c r="B5" i="3"/>
  <c r="B4" i="3"/>
  <c r="B3" i="3"/>
  <c r="H41" i="2"/>
  <c r="F41" i="2"/>
  <c r="H40" i="2"/>
  <c r="F40" i="2"/>
  <c r="H39" i="2"/>
  <c r="F39" i="2"/>
  <c r="H38" i="2"/>
  <c r="F38" i="2"/>
  <c r="H37" i="2"/>
  <c r="F37" i="2"/>
  <c r="H36" i="2"/>
  <c r="F36" i="2"/>
  <c r="H35" i="2"/>
  <c r="F35" i="2"/>
  <c r="H34" i="2"/>
  <c r="F34" i="2"/>
  <c r="H33" i="2"/>
  <c r="F33" i="2"/>
  <c r="H32" i="2"/>
  <c r="F32" i="2"/>
  <c r="H31" i="2"/>
  <c r="F31" i="2"/>
  <c r="H30" i="2"/>
  <c r="F30" i="2"/>
  <c r="H29" i="2"/>
  <c r="F29" i="2"/>
  <c r="H28" i="2"/>
  <c r="F28" i="2"/>
  <c r="H27" i="2"/>
  <c r="F27" i="2"/>
  <c r="H26" i="2"/>
  <c r="F26" i="2"/>
  <c r="H25" i="2"/>
  <c r="F25" i="2"/>
  <c r="H24" i="2"/>
  <c r="F24" i="2"/>
  <c r="H23" i="2"/>
  <c r="F23" i="2"/>
  <c r="H22" i="2"/>
  <c r="F22" i="2"/>
  <c r="H21" i="2"/>
  <c r="F21" i="2"/>
  <c r="H20" i="2"/>
  <c r="F20" i="2"/>
  <c r="H19" i="2"/>
  <c r="F19" i="2"/>
  <c r="H18" i="2"/>
  <c r="F18" i="2"/>
  <c r="H17" i="2"/>
  <c r="F17" i="2"/>
  <c r="H16" i="2"/>
  <c r="F16" i="2"/>
  <c r="H15" i="2"/>
  <c r="F15" i="2"/>
  <c r="H14" i="2"/>
  <c r="F14" i="2"/>
  <c r="H13" i="2"/>
  <c r="F13" i="2"/>
  <c r="H12" i="2"/>
  <c r="F12" i="2"/>
  <c r="H11" i="2"/>
  <c r="F11" i="2"/>
  <c r="H10" i="2"/>
  <c r="F10" i="2"/>
  <c r="H9" i="2"/>
  <c r="F9" i="2"/>
  <c r="H8" i="2"/>
  <c r="F8" i="2"/>
  <c r="H7" i="2"/>
  <c r="F7" i="2"/>
  <c r="H6" i="2"/>
  <c r="F6" i="2"/>
  <c r="H5" i="2"/>
  <c r="F5" i="2"/>
  <c r="H4" i="2"/>
  <c r="F4" i="2"/>
  <c r="H3" i="2"/>
  <c r="F3" i="2"/>
  <c r="F2" i="2"/>
  <c r="H4" i="3"/>
  <c r="K5" i="3"/>
  <c r="B6" i="3" l="1"/>
  <c r="B7" i="3" s="1"/>
  <c r="L5" i="3"/>
  <c r="H5" i="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<sst xmlns="http://schemas.openxmlformats.org/spreadsheetml/2006/main" count="242" uniqueCount="48">
  <si>
    <t>Project Management Dashboard</t>
  </si>
  <si>
    <t>Project</t>
  </si>
  <si>
    <t>Task</t>
  </si>
  <si>
    <t>Manager</t>
  </si>
  <si>
    <t>Start Date</t>
  </si>
  <si>
    <t>Duration</t>
  </si>
  <si>
    <t>End Date</t>
  </si>
  <si>
    <t>Days completed</t>
  </si>
  <si>
    <t>Progress</t>
  </si>
  <si>
    <t>Budget</t>
  </si>
  <si>
    <t>Actual</t>
  </si>
  <si>
    <t>Gemini</t>
  </si>
  <si>
    <t>Task 1</t>
  </si>
  <si>
    <t>Hirsch</t>
  </si>
  <si>
    <t>Task 2</t>
  </si>
  <si>
    <t>Samora</t>
  </si>
  <si>
    <t>Task 3</t>
  </si>
  <si>
    <t>McFay</t>
  </si>
  <si>
    <t>Task 4</t>
  </si>
  <si>
    <t>Wood</t>
  </si>
  <si>
    <t>Task 5</t>
  </si>
  <si>
    <t>Ladd</t>
  </si>
  <si>
    <t>Task 6</t>
  </si>
  <si>
    <t>Task 7</t>
  </si>
  <si>
    <t>Task 8</t>
  </si>
  <si>
    <t>Task 9</t>
  </si>
  <si>
    <t>Task 10</t>
  </si>
  <si>
    <t>Orion</t>
  </si>
  <si>
    <t>Vega</t>
  </si>
  <si>
    <t>Delta</t>
  </si>
  <si>
    <t>Alpha</t>
  </si>
  <si>
    <t>Grand Total</t>
  </si>
  <si>
    <t xml:space="preserve">Budget </t>
  </si>
  <si>
    <t xml:space="preserve">Actual </t>
  </si>
  <si>
    <t>Not Started</t>
  </si>
  <si>
    <t>In Progress</t>
  </si>
  <si>
    <t>Completed</t>
  </si>
  <si>
    <t>Remaining</t>
  </si>
  <si>
    <t>Total Task</t>
  </si>
  <si>
    <t>Sum of Days completed</t>
  </si>
  <si>
    <t>Sum of Duration</t>
  </si>
  <si>
    <t>Values</t>
  </si>
  <si>
    <t>Days Completed</t>
  </si>
  <si>
    <t>Days Remaining</t>
  </si>
  <si>
    <t>Bar Chart</t>
  </si>
  <si>
    <t>Doughnut</t>
  </si>
  <si>
    <t>Scroll Bar</t>
  </si>
  <si>
    <t>Days comp.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</si>
</sst>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0.0,,\M;\-0.0,,\M"/>
  </numFmts>
  <fonts count="4" x14ac:knownFonts="1">
    <font>
      <sz val="11"/>
      <color theme="1"/>
      <name val="Calibri"/>
      <family val="2"/>
      <scheme val="minor"/>
    </font>
    <font>
      <sz val="11"/>
      <color theme="1"/>
      <name val="Calibri"/>
      <family val="2"/>
      <scheme val="minor"/>
    </font>
    <font>
      <sz val="18"/>
      <color theme="0"/>
      <name val="Segoe UI"/>
      <family val="2"/>
    </font>
    <font>
      <sz val="14"/>
      <color theme="0"/>
      <name val="Segoe UI"/>
      <family val="2"/>
    </font>
  </fonts>
  <fills count="4">
    <fill>
      <patternFill patternType="none"/>
    </fill>
    <fill>
      <patternFill patternType="gray125"/>
    </fill>
    <fill>
      <patternFill patternType="solid">
        <fgColor theme="0" tint="-0.499984740745262"/>
        <bgColor indexed="64"/>
      </patternFill>
    </fill>
    <fill>
      <patternFill patternType="solid">
        <fgColor theme="1" tint="0.499984740745262"/>
        <bgColor indexed="64"/>
      </patternFill>
    </fill>
  </fills>
  <borders count="1">
    <border>
      <left/>
      <right/>
      <top/>
      <bottom/>
      <diagonal/>
    </border>
  </borders>
  <cellStyleXfs count="2">
    <xf numFmtId="0" fontId="0" fillId="0" borderId="0"/>
    <xf numFmtId="9" fontId="1" fillId="0" borderId="0" applyFont="0" applyFill="0" applyBorder="0" applyAlignment="0" applyProtection="0"/>
  </cellStyleXfs>
  <cellXfs count="17">
    <xf numFmtId="0" fontId="0" fillId="0" borderId="0" xfId="0"/>
    <xf numFmtId="0" fontId="0" fillId="2" borderId="0" xfId="0" applyFill="1"/>
    <xf numFmtId="0" fontId="2" fillId="3" borderId="0" xfId="0" applyFont="1" applyFill="1" applyAlignment="1">
      <alignment vertical="center"/>
    </xf>
    <xf numFmtId="164" fontId="0" fillId="0" borderId="0" xfId="0" applyNumberFormat="1"/>
    <xf numFmtId="14" fontId="0" fillId="0" borderId="0" xfId="0" applyNumberFormat="1"/>
    <xf numFmtId="3" fontId="0" fillId="0" borderId="0" xfId="0" applyNumberFormat="1"/>
    <xf numFmtId="9" fontId="0" fillId="0" borderId="0" xfId="1" applyFont="1"/>
    <xf numFmtId="0" fontId="0" fillId="0" borderId="0" xfId="0" pivotButton="1"/>
    <xf numFmtId="0" fontId="0" fillId="0" borderId="0" xfId="0" applyAlignment="1">
      <alignment horizontal="left"/>
    </xf>
    <xf numFmtId="9" fontId="0" fillId="0" borderId="0" xfId="0" applyNumberFormat="1"/>
    <xf numFmtId="37" fontId="0" fillId="0" borderId="0" xfId="0" applyNumberFormat="1"/>
    <xf numFmtId="165" fontId="0" fillId="0" borderId="0" xfId="0" applyNumberFormat="1"/>
    <xf numFmtId="0" fontId="3" fillId="3" borderId="0" xfId="0" applyFont="1" applyFill="1" applyAlignment="1">
      <alignment vertical="center"/>
    </xf>
    <xf numFmtId="0" fontId="0" fillId="0" borderId="0" xfId="0" pivotButton="1" applyAlignment="1">
      <alignment vertical="center"/>
    </xf>
    <xf numFmtId="16" fontId="0" fillId="0" borderId="0" xfId="0" applyNumberFormat="1" applyAlignment="1">
      <alignment horizontal="center" vertical="center"/>
    </xf>
    <xf numFmtId="0" fontId="0" fillId="0" borderId="0" xfId="0" applyAlignment="1">
      <alignment vertical="center"/>
    </xf>
    <xf numFmtId="0" fontId="0" fillId="0" borderId="0" xfId="0" pivotButton="1" applyAlignment="1">
      <alignment horizontal="center" vertical="center"/>
    </xf>
  </cellXfs>
  <cellStyles count="2">
    <cellStyle name="Normal" xfId="0" builtinId="0"/>
    <cellStyle name="Percent" xfId="1" builtinId="5"/>
  </cellStyles>
  <dxfs count="25">
    <dxf>
      <fill>
        <patternFill>
          <bgColor theme="7"/>
        </patternFill>
      </fill>
      <border>
        <top style="thin">
          <color theme="0"/>
        </top>
        <bottom style="thin">
          <color theme="0"/>
        </bottom>
        <vertical/>
        <horizontal/>
      </border>
    </dxf>
    <dxf>
      <fill>
        <patternFill>
          <bgColor theme="5"/>
        </patternFill>
      </fill>
      <border>
        <top style="thin">
          <color theme="0"/>
        </top>
        <bottom style="thin">
          <color theme="0"/>
        </bottom>
        <vertical/>
        <horizontal/>
      </border>
    </dxf>
    <dxf>
      <border>
        <left style="thin">
          <color theme="3"/>
        </left>
        <right style="thin">
          <color theme="3"/>
        </right>
        <top style="thin">
          <color theme="3"/>
        </top>
        <bottom style="thin">
          <color theme="3"/>
        </bottom>
      </border>
    </dxf>
    <dxf>
      <fill>
        <patternFill patternType="darkGray"/>
      </fill>
    </dxf>
    <dxf>
      <fill>
        <patternFill>
          <bgColor theme="0" tint="-0.24994659260841701"/>
        </patternFill>
      </fill>
      <border>
        <left/>
        <right/>
        <top style="thin">
          <color theme="0" tint="-0.34998626667073579"/>
        </top>
        <bottom/>
        <vertical/>
        <horizontal/>
      </border>
    </dxf>
    <dxf>
      <fill>
        <patternFill>
          <bgColor theme="0" tint="-0.34998626667073579"/>
        </patternFill>
      </fill>
      <border>
        <left/>
        <right style="thin">
          <color theme="0"/>
        </right>
        <vertical/>
        <horizontal/>
      </border>
    </dxf>
    <dxf>
      <numFmt numFmtId="165" formatCode="0.0,,\M;\-0.0,,\M"/>
    </dxf>
    <dxf>
      <numFmt numFmtId="3" formatCode="#,##0"/>
    </dxf>
    <dxf>
      <numFmt numFmtId="3" formatCode="#,##0"/>
    </dxf>
    <dxf>
      <font>
        <b val="0"/>
        <i val="0"/>
        <strike val="0"/>
        <condense val="0"/>
        <extend val="0"/>
        <outline val="0"/>
        <shadow val="0"/>
        <u val="none"/>
        <vertAlign val="baseline"/>
        <sz val="11"/>
        <color theme="1"/>
        <name val="Calibri"/>
        <family val="2"/>
        <scheme val="minor"/>
      </font>
    </dxf>
    <dxf>
      <numFmt numFmtId="3" formatCode="#,##0"/>
    </dxf>
    <dxf>
      <numFmt numFmtId="167" formatCode="d/mm/yyyy"/>
    </dxf>
    <dxf>
      <numFmt numFmtId="167" formatCode="d/mm/yyyy"/>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center"/>
    </dxf>
    <dxf>
      <numFmt numFmtId="166" formatCode="#,##0_);\(#,##0\)"/>
    </dxf>
    <dxf>
      <numFmt numFmtId="166" formatCode="#,##0_);\(#,##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calcChain" Target="calcChain.xml"/><Relationship Id="rId5" Type="http://schemas.microsoft.com/office/2007/relationships/slicerCache" Target="slicerCaches/slicerCache1.xml"/><Relationship Id="rId10" Type="http://schemas.openxmlformats.org/officeDocument/2006/relationships/sheetMetadata" Target="metadata.xml"/><Relationship Id="rId4" Type="http://schemas.openxmlformats.org/officeDocument/2006/relationships/pivotCacheDefinition" Target="pivotCache/pivotCacheDefinition1.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r>
              <a:rPr lang="en-GB">
                <a:solidFill>
                  <a:schemeClr val="bg1"/>
                </a:solidFill>
              </a:rPr>
              <a:t>OVERALL TASK PROGRESS</a:t>
            </a:r>
          </a:p>
        </c:rich>
      </c:tx>
      <c:layout>
        <c:manualLayout>
          <c:xMode val="edge"/>
          <c:yMode val="edge"/>
          <c:x val="1.5587037037037029E-2"/>
          <c:y val="1.8915698540363419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lotArea>
      <c:layout/>
      <c:barChart>
        <c:barDir val="bar"/>
        <c:grouping val="stacked"/>
        <c:varyColors val="0"/>
        <c:ser>
          <c:idx val="0"/>
          <c:order val="0"/>
          <c:tx>
            <c:strRef>
              <c:f>Working!$A$3</c:f>
              <c:strCache>
                <c:ptCount val="1"/>
                <c:pt idx="0">
                  <c:v>Not Started</c:v>
                </c:pt>
              </c:strCache>
            </c:strRef>
          </c:tx>
          <c:spPr>
            <a:noFill/>
            <a:ln w="19050">
              <a:solidFill>
                <a:srgbClr val="7030A0"/>
              </a:solidFill>
            </a:ln>
            <a:effectLst/>
          </c:spPr>
          <c:invertIfNegative val="0"/>
          <c:dLbls>
            <c:numFmt formatCode="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Working!$B$3</c:f>
              <c:numCache>
                <c:formatCode>General</c:formatCode>
                <c:ptCount val="1"/>
                <c:pt idx="0">
                  <c:v>4</c:v>
                </c:pt>
              </c:numCache>
            </c:numRef>
          </c:val>
          <c:extLst>
            <c:ext xmlns:c16="http://schemas.microsoft.com/office/drawing/2014/chart" uri="{C3380CC4-5D6E-409C-BE32-E72D297353CC}">
              <c16:uniqueId val="{00000000-4F64-4AC7-86FE-E65CA97719D7}"/>
            </c:ext>
          </c:extLst>
        </c:ser>
        <c:ser>
          <c:idx val="1"/>
          <c:order val="1"/>
          <c:tx>
            <c:strRef>
              <c:f>Working!$A$4</c:f>
              <c:strCache>
                <c:ptCount val="1"/>
                <c:pt idx="0">
                  <c:v>In Progress</c:v>
                </c:pt>
              </c:strCache>
            </c:strRef>
          </c:tx>
          <c:spPr>
            <a:solidFill>
              <a:schemeClr val="accent2"/>
            </a:solidFill>
            <a:ln w="19050">
              <a:solidFill>
                <a:srgbClr val="7030A0"/>
              </a:solidFill>
            </a:ln>
            <a:effectLst/>
          </c:spPr>
          <c:invertIfNegative val="0"/>
          <c:dLbls>
            <c:numFmt formatCode="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Working!$B$4</c:f>
              <c:numCache>
                <c:formatCode>General</c:formatCode>
                <c:ptCount val="1"/>
                <c:pt idx="0">
                  <c:v>33</c:v>
                </c:pt>
              </c:numCache>
            </c:numRef>
          </c:val>
          <c:extLst>
            <c:ext xmlns:c16="http://schemas.microsoft.com/office/drawing/2014/chart" uri="{C3380CC4-5D6E-409C-BE32-E72D297353CC}">
              <c16:uniqueId val="{00000001-4F64-4AC7-86FE-E65CA97719D7}"/>
            </c:ext>
          </c:extLst>
        </c:ser>
        <c:ser>
          <c:idx val="2"/>
          <c:order val="2"/>
          <c:tx>
            <c:strRef>
              <c:f>Working!$A$5</c:f>
              <c:strCache>
                <c:ptCount val="1"/>
                <c:pt idx="0">
                  <c:v>Completed</c:v>
                </c:pt>
              </c:strCache>
            </c:strRef>
          </c:tx>
          <c:spPr>
            <a:solidFill>
              <a:schemeClr val="accent3"/>
            </a:solidFill>
            <a:ln w="19050">
              <a:solidFill>
                <a:srgbClr val="7030A0"/>
              </a:solidFill>
            </a:ln>
            <a:effectLst/>
          </c:spPr>
          <c:invertIfNegative val="0"/>
          <c:dLbls>
            <c:numFmt formatCode="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Working!$B$5</c:f>
              <c:numCache>
                <c:formatCode>General</c:formatCode>
                <c:ptCount val="1"/>
                <c:pt idx="0">
                  <c:v>3</c:v>
                </c:pt>
              </c:numCache>
            </c:numRef>
          </c:val>
          <c:extLst>
            <c:ext xmlns:c16="http://schemas.microsoft.com/office/drawing/2014/chart" uri="{C3380CC4-5D6E-409C-BE32-E72D297353CC}">
              <c16:uniqueId val="{00000002-4F64-4AC7-86FE-E65CA97719D7}"/>
            </c:ext>
          </c:extLst>
        </c:ser>
        <c:dLbls>
          <c:dLblPos val="ctr"/>
          <c:showLegendKey val="0"/>
          <c:showVal val="1"/>
          <c:showCatName val="0"/>
          <c:showSerName val="0"/>
          <c:showPercent val="0"/>
          <c:showBubbleSize val="0"/>
        </c:dLbls>
        <c:gapWidth val="0"/>
        <c:overlap val="100"/>
        <c:axId val="1429260207"/>
        <c:axId val="1429261455"/>
      </c:barChart>
      <c:catAx>
        <c:axId val="1429260207"/>
        <c:scaling>
          <c:orientation val="minMax"/>
        </c:scaling>
        <c:delete val="1"/>
        <c:axPos val="l"/>
        <c:numFmt formatCode="General" sourceLinked="1"/>
        <c:majorTickMark val="none"/>
        <c:minorTickMark val="none"/>
        <c:tickLblPos val="nextTo"/>
        <c:crossAx val="1429261455"/>
        <c:crosses val="autoZero"/>
        <c:auto val="1"/>
        <c:lblAlgn val="ctr"/>
        <c:lblOffset val="100"/>
        <c:noMultiLvlLbl val="0"/>
      </c:catAx>
      <c:valAx>
        <c:axId val="1429261455"/>
        <c:scaling>
          <c:orientation val="minMax"/>
        </c:scaling>
        <c:delete val="1"/>
        <c:axPos val="b"/>
        <c:numFmt formatCode="General" sourceLinked="1"/>
        <c:majorTickMark val="none"/>
        <c:minorTickMark val="none"/>
        <c:tickLblPos val="nextTo"/>
        <c:crossAx val="1429260207"/>
        <c:crosses val="autoZero"/>
        <c:crossBetween val="between"/>
      </c:valAx>
      <c:spPr>
        <a:noFill/>
        <a:ln>
          <a:noFill/>
        </a:ln>
        <a:effectLst/>
      </c:spPr>
    </c:plotArea>
    <c:legend>
      <c:legendPos val="t"/>
      <c:layout>
        <c:manualLayout>
          <c:xMode val="edge"/>
          <c:yMode val="edge"/>
          <c:x val="3.0907407407407422E-2"/>
          <c:y val="0.30350238308013111"/>
          <c:w val="0.71867901234567899"/>
          <c:h val="0.15960232350312781"/>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710222033056679"/>
          <c:y val="0.38034730265573541"/>
          <c:w val="0.52101865645172729"/>
          <c:h val="0.52062791775768769"/>
        </c:manualLayout>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833C-44FE-A5F2-5FF125D02C13}"/>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833C-44FE-A5F2-5FF125D02C13}"/>
              </c:ext>
            </c:extLst>
          </c:dPt>
          <c:cat>
            <c:strRef>
              <c:f>Working!$G$4:$G$5</c:f>
              <c:strCache>
                <c:ptCount val="2"/>
                <c:pt idx="0">
                  <c:v>Days Completed</c:v>
                </c:pt>
                <c:pt idx="1">
                  <c:v>Days Remaining</c:v>
                </c:pt>
              </c:strCache>
            </c:strRef>
          </c:cat>
          <c:val>
            <c:numRef>
              <c:f>Working!$H$4:$H$5</c:f>
              <c:numCache>
                <c:formatCode>0%</c:formatCode>
                <c:ptCount val="2"/>
                <c:pt idx="0">
                  <c:v>0.42105263157894735</c:v>
                </c:pt>
                <c:pt idx="1">
                  <c:v>0.57894736842105265</c:v>
                </c:pt>
              </c:numCache>
            </c:numRef>
          </c:val>
          <c:extLst>
            <c:ext xmlns:c16="http://schemas.microsoft.com/office/drawing/2014/chart" uri="{C3380CC4-5D6E-409C-BE32-E72D297353CC}">
              <c16:uniqueId val="{00000004-833C-44FE-A5F2-5FF125D02C13}"/>
            </c:ext>
          </c:extLst>
        </c:ser>
        <c:dLbls>
          <c:showLegendKey val="0"/>
          <c:showVal val="0"/>
          <c:showCatName val="0"/>
          <c:showSerName val="0"/>
          <c:showPercent val="0"/>
          <c:showBubbleSize val="0"/>
          <c:showLeaderLines val="1"/>
        </c:dLbls>
        <c:firstSliceAng val="0"/>
        <c:holeSize val="60"/>
      </c:doughnutChart>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r>
              <a:rPr lang="en-GB" sz="1400">
                <a:solidFill>
                  <a:schemeClr val="bg1"/>
                </a:solidFill>
              </a:rPr>
              <a:t>BUDGET SPENT</a:t>
            </a:r>
          </a:p>
        </c:rich>
      </c:tx>
      <c:layout>
        <c:manualLayout>
          <c:xMode val="edge"/>
          <c:yMode val="edge"/>
          <c:x val="0.24785722247607714"/>
          <c:y val="7.9544695932091732E-3"/>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lotArea>
      <c:layout>
        <c:manualLayout>
          <c:layoutTarget val="inner"/>
          <c:xMode val="edge"/>
          <c:yMode val="edge"/>
          <c:x val="0.24606937923839331"/>
          <c:y val="0.3663953655728267"/>
          <c:w val="0.50786189358372458"/>
          <c:h val="0.56049006908462862"/>
        </c:manualLayout>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D210-400E-ABB3-77DF9BB332C2}"/>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D210-400E-ABB3-77DF9BB332C2}"/>
              </c:ext>
            </c:extLst>
          </c:dPt>
          <c:val>
            <c:numRef>
              <c:f>Working!$K$5:$L$5</c:f>
              <c:numCache>
                <c:formatCode>0%</c:formatCode>
                <c:ptCount val="2"/>
                <c:pt idx="0">
                  <c:v>0.42347250571210965</c:v>
                </c:pt>
                <c:pt idx="1">
                  <c:v>0.57652749428789041</c:v>
                </c:pt>
              </c:numCache>
            </c:numRef>
          </c:val>
          <c:extLst>
            <c:ext xmlns:c16="http://schemas.microsoft.com/office/drawing/2014/chart" uri="{C3380CC4-5D6E-409C-BE32-E72D297353CC}">
              <c16:uniqueId val="{00000004-D210-400E-ABB3-77DF9BB332C2}"/>
            </c:ext>
          </c:extLst>
        </c:ser>
        <c:dLbls>
          <c:showLegendKey val="0"/>
          <c:showVal val="0"/>
          <c:showCatName val="0"/>
          <c:showSerName val="0"/>
          <c:showPercent val="0"/>
          <c:showBubbleSize val="0"/>
          <c:showLeaderLines val="1"/>
        </c:dLbls>
        <c:firstSliceAng val="0"/>
        <c:holeSize val="6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Managment Excel Project v1.xlsx]Working!PivotTable5</c:name>
    <c:fmtId val="2"/>
  </c:pivotSource>
  <c:chart>
    <c:title>
      <c:tx>
        <c:rich>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r>
              <a:rPr lang="en-GB">
                <a:solidFill>
                  <a:schemeClr val="bg1"/>
                </a:solidFill>
              </a:rPr>
              <a:t>BUDGET VS ACTUAL</a:t>
            </a:r>
          </a:p>
        </c:rich>
      </c:tx>
      <c:layout>
        <c:manualLayout>
          <c:xMode val="edge"/>
          <c:yMode val="edge"/>
          <c:x val="6.7362037037037054E-2"/>
          <c:y val="5.67470956210902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1"/>
          <c:showPercent val="0"/>
          <c:showBubbleSize val="0"/>
          <c:separator>
</c:separator>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1"/>
          <c:showPercent val="0"/>
          <c:showBubbleSize val="0"/>
          <c:separator>
</c:separator>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1"/>
          <c:showPercent val="0"/>
          <c:showBubbleSize val="0"/>
          <c:separator>
</c:separator>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1"/>
          <c:showPercent val="0"/>
          <c:showBubbleSize val="0"/>
          <c:separator>
</c:separator>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1"/>
          <c:showPercent val="0"/>
          <c:showBubbleSize val="0"/>
          <c:separator>
</c:separator>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1"/>
          <c:showPercent val="0"/>
          <c:showBubbleSize val="0"/>
          <c:separator>
</c:separator>
          <c:extLst>
            <c:ext xmlns:c15="http://schemas.microsoft.com/office/drawing/2012/chart" uri="{CE6537A1-D6FC-4f65-9D91-7224C49458BB}"/>
          </c:extLst>
        </c:dLbl>
      </c:pivotFmt>
    </c:pivotFmts>
    <c:plotArea>
      <c:layout/>
      <c:barChart>
        <c:barDir val="bar"/>
        <c:grouping val="clustered"/>
        <c:varyColors val="0"/>
        <c:ser>
          <c:idx val="0"/>
          <c:order val="0"/>
          <c:tx>
            <c:strRef>
              <c:f>Working!$K$3</c:f>
              <c:strCache>
                <c:ptCount val="1"/>
                <c:pt idx="0">
                  <c:v>Actual </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1"/>
            <c:showPercent val="0"/>
            <c:showBubbleSize val="0"/>
            <c:separator>
</c:separator>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Working!$K$4</c:f>
              <c:strCache>
                <c:ptCount val="1"/>
                <c:pt idx="0">
                  <c:v>Total</c:v>
                </c:pt>
              </c:strCache>
            </c:strRef>
          </c:cat>
          <c:val>
            <c:numRef>
              <c:f>Working!$K$4</c:f>
              <c:numCache>
                <c:formatCode>0.0,,\M;\-0.0,,\M</c:formatCode>
                <c:ptCount val="1"/>
                <c:pt idx="0">
                  <c:v>8340291</c:v>
                </c:pt>
              </c:numCache>
            </c:numRef>
          </c:val>
          <c:extLst>
            <c:ext xmlns:c16="http://schemas.microsoft.com/office/drawing/2014/chart" uri="{C3380CC4-5D6E-409C-BE32-E72D297353CC}">
              <c16:uniqueId val="{00000000-1B67-4C0D-9EF8-3E9BC9160EDF}"/>
            </c:ext>
          </c:extLst>
        </c:ser>
        <c:ser>
          <c:idx val="1"/>
          <c:order val="1"/>
          <c:tx>
            <c:strRef>
              <c:f>Working!$L$3</c:f>
              <c:strCache>
                <c:ptCount val="1"/>
                <c:pt idx="0">
                  <c:v>Budget </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1"/>
            <c:showPercent val="0"/>
            <c:showBubbleSize val="0"/>
            <c:separator>
</c:separator>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Working!$K$4</c:f>
              <c:strCache>
                <c:ptCount val="1"/>
                <c:pt idx="0">
                  <c:v>Total</c:v>
                </c:pt>
              </c:strCache>
            </c:strRef>
          </c:cat>
          <c:val>
            <c:numRef>
              <c:f>Working!$L$4</c:f>
              <c:numCache>
                <c:formatCode>0.0,,\M;\-0.0,,\M</c:formatCode>
                <c:ptCount val="1"/>
                <c:pt idx="0">
                  <c:v>19695000</c:v>
                </c:pt>
              </c:numCache>
            </c:numRef>
          </c:val>
          <c:extLst>
            <c:ext xmlns:c16="http://schemas.microsoft.com/office/drawing/2014/chart" uri="{C3380CC4-5D6E-409C-BE32-E72D297353CC}">
              <c16:uniqueId val="{00000001-1B67-4C0D-9EF8-3E9BC9160EDF}"/>
            </c:ext>
          </c:extLst>
        </c:ser>
        <c:dLbls>
          <c:dLblPos val="outEnd"/>
          <c:showLegendKey val="0"/>
          <c:showVal val="1"/>
          <c:showCatName val="0"/>
          <c:showSerName val="0"/>
          <c:showPercent val="0"/>
          <c:showBubbleSize val="0"/>
        </c:dLbls>
        <c:gapWidth val="0"/>
        <c:overlap val="-30"/>
        <c:axId val="1429508943"/>
        <c:axId val="1429509775"/>
      </c:barChart>
      <c:catAx>
        <c:axId val="1429508943"/>
        <c:scaling>
          <c:orientation val="minMax"/>
        </c:scaling>
        <c:delete val="1"/>
        <c:axPos val="l"/>
        <c:numFmt formatCode="General" sourceLinked="1"/>
        <c:majorTickMark val="none"/>
        <c:minorTickMark val="none"/>
        <c:tickLblPos val="nextTo"/>
        <c:crossAx val="1429509775"/>
        <c:crosses val="autoZero"/>
        <c:auto val="1"/>
        <c:lblAlgn val="ctr"/>
        <c:lblOffset val="100"/>
        <c:noMultiLvlLbl val="0"/>
      </c:catAx>
      <c:valAx>
        <c:axId val="1429509775"/>
        <c:scaling>
          <c:orientation val="minMax"/>
        </c:scaling>
        <c:delete val="1"/>
        <c:axPos val="b"/>
        <c:numFmt formatCode="0.0,,\M;\-0.0,,\M" sourceLinked="1"/>
        <c:majorTickMark val="none"/>
        <c:minorTickMark val="none"/>
        <c:tickLblPos val="nextTo"/>
        <c:crossAx val="142950894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Scroll" dx="26" fmlaLink="Working!$N$4" horiz="1" max="30" page="7" val="0"/>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12</xdr:col>
      <xdr:colOff>152400</xdr:colOff>
      <xdr:row>0</xdr:row>
      <xdr:rowOff>67735</xdr:rowOff>
    </xdr:from>
    <xdr:to>
      <xdr:col>18</xdr:col>
      <xdr:colOff>33866</xdr:colOff>
      <xdr:row>4</xdr:row>
      <xdr:rowOff>45510</xdr:rowOff>
    </xdr:to>
    <xdr:graphicFrame macro="">
      <xdr:nvGraphicFramePr>
        <xdr:cNvPr id="2" name="Chart 1">
          <a:extLst>
            <a:ext uri="{FF2B5EF4-FFF2-40B4-BE49-F238E27FC236}">
              <a16:creationId xmlns:a16="http://schemas.microsoft.com/office/drawing/2014/main" id="{00000000-0008-0000-00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609599</xdr:colOff>
      <xdr:row>0</xdr:row>
      <xdr:rowOff>0</xdr:rowOff>
    </xdr:from>
    <xdr:to>
      <xdr:col>12</xdr:col>
      <xdr:colOff>313266</xdr:colOff>
      <xdr:row>3</xdr:row>
      <xdr:rowOff>330200</xdr:rowOff>
    </xdr:to>
    <xdr:graphicFrame macro="">
      <xdr:nvGraphicFramePr>
        <xdr:cNvPr id="8" name="Chart 7">
          <a:extLst>
            <a:ext uri="{FF2B5EF4-FFF2-40B4-BE49-F238E27FC236}">
              <a16:creationId xmlns:a16="http://schemas.microsoft.com/office/drawing/2014/main" id="{00000000-0008-0000-0000-00000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531072</xdr:colOff>
      <xdr:row>1</xdr:row>
      <xdr:rowOff>255270</xdr:rowOff>
    </xdr:from>
    <xdr:to>
      <xdr:col>11</xdr:col>
      <xdr:colOff>348192</xdr:colOff>
      <xdr:row>3</xdr:row>
      <xdr:rowOff>13335</xdr:rowOff>
    </xdr:to>
    <xdr:sp macro="" textlink="Working!$H$4">
      <xdr:nvSpPr>
        <xdr:cNvPr id="9" name="TextBox 8">
          <a:extLst>
            <a:ext uri="{FF2B5EF4-FFF2-40B4-BE49-F238E27FC236}">
              <a16:creationId xmlns:a16="http://schemas.microsoft.com/office/drawing/2014/main" id="{00000000-0008-0000-0000-000009000000}"/>
            </a:ext>
          </a:extLst>
        </xdr:cNvPr>
        <xdr:cNvSpPr txBox="1"/>
      </xdr:nvSpPr>
      <xdr:spPr>
        <a:xfrm>
          <a:off x="8015605" y="712470"/>
          <a:ext cx="426720" cy="35919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ED9A29E8-7609-4F88-9519-32B59913EC70}" type="TxLink">
            <a:rPr lang="en-US" sz="1100" b="0" i="0" u="none" strike="noStrike">
              <a:solidFill>
                <a:schemeClr val="bg1">
                  <a:lumMod val="50000"/>
                </a:schemeClr>
              </a:solidFill>
              <a:latin typeface="Calibri"/>
              <a:cs typeface="Calibri"/>
            </a:rPr>
            <a:pPr algn="ctr"/>
            <a:t>42%</a:t>
          </a:fld>
          <a:endParaRPr lang="en-NG" sz="1100">
            <a:solidFill>
              <a:schemeClr val="bg1">
                <a:lumMod val="50000"/>
              </a:schemeClr>
            </a:solidFill>
          </a:endParaRPr>
        </a:p>
      </xdr:txBody>
    </xdr:sp>
    <xdr:clientData/>
  </xdr:twoCellAnchor>
  <xdr:twoCellAnchor>
    <xdr:from>
      <xdr:col>17</xdr:col>
      <xdr:colOff>101600</xdr:colOff>
      <xdr:row>0</xdr:row>
      <xdr:rowOff>16934</xdr:rowOff>
    </xdr:from>
    <xdr:to>
      <xdr:col>20</xdr:col>
      <xdr:colOff>67733</xdr:colOff>
      <xdr:row>3</xdr:row>
      <xdr:rowOff>321734</xdr:rowOff>
    </xdr:to>
    <xdr:graphicFrame macro="">
      <xdr:nvGraphicFramePr>
        <xdr:cNvPr id="10" name="Chart 9">
          <a:extLst>
            <a:ext uri="{FF2B5EF4-FFF2-40B4-BE49-F238E27FC236}">
              <a16:creationId xmlns:a16="http://schemas.microsoft.com/office/drawing/2014/main" id="{00000000-0008-0000-0000-00000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20</xdr:col>
      <xdr:colOff>220133</xdr:colOff>
      <xdr:row>0</xdr:row>
      <xdr:rowOff>8467</xdr:rowOff>
    </xdr:from>
    <xdr:to>
      <xdr:col>24</xdr:col>
      <xdr:colOff>128000</xdr:colOff>
      <xdr:row>3</xdr:row>
      <xdr:rowOff>292934</xdr:rowOff>
    </xdr:to>
    <xdr:graphicFrame macro="">
      <xdr:nvGraphicFramePr>
        <xdr:cNvPr id="11" name="Chart 10">
          <a:extLst>
            <a:ext uri="{FF2B5EF4-FFF2-40B4-BE49-F238E27FC236}">
              <a16:creationId xmlns:a16="http://schemas.microsoft.com/office/drawing/2014/main" id="{00000000-0008-0000-0000-00000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44872</xdr:colOff>
      <xdr:row>1</xdr:row>
      <xdr:rowOff>33019</xdr:rowOff>
    </xdr:from>
    <xdr:to>
      <xdr:col>4</xdr:col>
      <xdr:colOff>507999</xdr:colOff>
      <xdr:row>3</xdr:row>
      <xdr:rowOff>296334</xdr:rowOff>
    </xdr:to>
    <mc:AlternateContent xmlns:mc="http://schemas.openxmlformats.org/markup-compatibility/2006" xmlns:a14="http://schemas.microsoft.com/office/drawing/2010/main">
      <mc:Choice Requires="a14">
        <xdr:graphicFrame macro="">
          <xdr:nvGraphicFramePr>
            <xdr:cNvPr id="12" name="Project">
              <a:extLst>
                <a:ext uri="{FF2B5EF4-FFF2-40B4-BE49-F238E27FC236}">
                  <a16:creationId xmlns:a16="http://schemas.microsoft.com/office/drawing/2014/main" id="{00000000-0008-0000-0000-00000C000000}"/>
                </a:ext>
              </a:extLst>
            </xdr:cNvPr>
            <xdr:cNvGraphicFramePr/>
          </xdr:nvGraphicFramePr>
          <xdr:xfrm>
            <a:off x="0" y="0"/>
            <a:ext cx="0" cy="0"/>
          </xdr:xfrm>
          <a:graphic>
            <a:graphicData uri="http://schemas.microsoft.com/office/drawing/2010/slicer">
              <sle:slicer xmlns:sle="http://schemas.microsoft.com/office/drawing/2010/slicer" name="Project"/>
            </a:graphicData>
          </a:graphic>
        </xdr:graphicFrame>
      </mc:Choice>
      <mc:Fallback xmlns="">
        <xdr:sp macro="" textlink="">
          <xdr:nvSpPr>
            <xdr:cNvPr id="0" name=""/>
            <xdr:cNvSpPr>
              <a:spLocks noTextEdit="1"/>
            </xdr:cNvSpPr>
          </xdr:nvSpPr>
          <xdr:spPr>
            <a:xfrm>
              <a:off x="44872" y="490219"/>
              <a:ext cx="3612727" cy="864448"/>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745066</xdr:colOff>
      <xdr:row>1</xdr:row>
      <xdr:rowOff>33019</xdr:rowOff>
    </xdr:from>
    <xdr:to>
      <xdr:col>9</xdr:col>
      <xdr:colOff>355601</xdr:colOff>
      <xdr:row>3</xdr:row>
      <xdr:rowOff>304800</xdr:rowOff>
    </xdr:to>
    <mc:AlternateContent xmlns:mc="http://schemas.openxmlformats.org/markup-compatibility/2006" xmlns:a14="http://schemas.microsoft.com/office/drawing/2010/main">
      <mc:Choice Requires="a14">
        <xdr:graphicFrame macro="">
          <xdr:nvGraphicFramePr>
            <xdr:cNvPr id="13" name="Manager">
              <a:extLst>
                <a:ext uri="{FF2B5EF4-FFF2-40B4-BE49-F238E27FC236}">
                  <a16:creationId xmlns:a16="http://schemas.microsoft.com/office/drawing/2014/main" id="{00000000-0008-0000-0000-00000D000000}"/>
                </a:ext>
              </a:extLst>
            </xdr:cNvPr>
            <xdr:cNvGraphicFramePr/>
          </xdr:nvGraphicFramePr>
          <xdr:xfrm>
            <a:off x="0" y="0"/>
            <a:ext cx="0" cy="0"/>
          </xdr:xfrm>
          <a:graphic>
            <a:graphicData uri="http://schemas.microsoft.com/office/drawing/2010/slicer">
              <sle:slicer xmlns:sle="http://schemas.microsoft.com/office/drawing/2010/slicer" name="Manager"/>
            </a:graphicData>
          </a:graphic>
        </xdr:graphicFrame>
      </mc:Choice>
      <mc:Fallback xmlns="">
        <xdr:sp macro="" textlink="">
          <xdr:nvSpPr>
            <xdr:cNvPr id="0" name=""/>
            <xdr:cNvSpPr>
              <a:spLocks noTextEdit="1"/>
            </xdr:cNvSpPr>
          </xdr:nvSpPr>
          <xdr:spPr>
            <a:xfrm>
              <a:off x="3894666" y="490219"/>
              <a:ext cx="3793068" cy="872914"/>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mc:AlternateContent xmlns:mc="http://schemas.openxmlformats.org/markup-compatibility/2006">
    <mc:Choice xmlns:a14="http://schemas.microsoft.com/office/drawing/2010/main" Requires="a14">
      <xdr:twoCellAnchor editAs="oneCell">
        <xdr:from>
          <xdr:col>7</xdr:col>
          <xdr:colOff>565150</xdr:colOff>
          <xdr:row>0</xdr:row>
          <xdr:rowOff>88900</xdr:rowOff>
        </xdr:from>
        <xdr:to>
          <xdr:col>10</xdr:col>
          <xdr:colOff>0</xdr:colOff>
          <xdr:row>0</xdr:row>
          <xdr:rowOff>393700</xdr:rowOff>
        </xdr:to>
        <xdr:sp macro="" textlink="">
          <xdr:nvSpPr>
            <xdr:cNvPr id="1025" name="Scroll Bar 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2.xml><?xml version="1.0" encoding="utf-8"?>
<c:userShapes xmlns:c="http://schemas.openxmlformats.org/drawingml/2006/chart">
  <cdr:relSizeAnchor xmlns:cdr="http://schemas.openxmlformats.org/drawingml/2006/chartDrawing">
    <cdr:from>
      <cdr:x>0.28911</cdr:x>
      <cdr:y>0.4913</cdr:y>
    </cdr:from>
    <cdr:to>
      <cdr:x>0.71934</cdr:x>
      <cdr:y>0.79386</cdr:y>
    </cdr:to>
    <cdr:sp macro="" textlink="Working!$K$5">
      <cdr:nvSpPr>
        <cdr:cNvPr id="3" name="TextBox 2">
          <a:extLst xmlns:a="http://schemas.openxmlformats.org/drawingml/2006/main">
            <a:ext uri="{FF2B5EF4-FFF2-40B4-BE49-F238E27FC236}">
              <a16:creationId xmlns:a16="http://schemas.microsoft.com/office/drawing/2014/main" id="{0B36CA87-3D26-3CCD-A359-02891C76A82A}"/>
            </a:ext>
          </a:extLst>
        </cdr:cNvPr>
        <cdr:cNvSpPr txBox="1"/>
      </cdr:nvSpPr>
      <cdr:spPr>
        <a:xfrm xmlns:a="http://schemas.openxmlformats.org/drawingml/2006/main">
          <a:off x="443380" y="682711"/>
          <a:ext cx="659801" cy="420437"/>
        </a:xfrm>
        <a:prstGeom xmlns:a="http://schemas.openxmlformats.org/drawingml/2006/main" prst="rect">
          <a:avLst/>
        </a:prstGeom>
      </cdr:spPr>
      <cdr:txBody>
        <a:bodyPr xmlns:a="http://schemas.openxmlformats.org/drawingml/2006/main" vertOverflow="clip" wrap="square" rtlCol="0" anchor="ctr"/>
        <a:lstStyle xmlns:a="http://schemas.openxmlformats.org/drawingml/2006/main"/>
        <a:p xmlns:a="http://schemas.openxmlformats.org/drawingml/2006/main">
          <a:pPr algn="ctr"/>
          <a:fld id="{8A868F64-459D-4FD2-B26F-13E275FBC8EA}" type="TxLink">
            <a:rPr lang="en-US" sz="1400" b="0" i="0" u="none" strike="noStrike">
              <a:solidFill>
                <a:schemeClr val="bg1">
                  <a:lumMod val="65000"/>
                </a:schemeClr>
              </a:solidFill>
              <a:latin typeface="Calibri"/>
              <a:cs typeface="Calibri"/>
            </a:rPr>
            <a:pPr algn="ctr"/>
            <a:t>42%</a:t>
          </a:fld>
          <a:endParaRPr lang="en-NG" sz="1400">
            <a:solidFill>
              <a:schemeClr val="bg1">
                <a:lumMod val="65000"/>
              </a:schemeClr>
            </a:solidFill>
          </a:endParaRPr>
        </a:p>
      </cdr:txBody>
    </cdr:sp>
  </cdr:relSizeAnchor>
</c:userShape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hukw" refreshedDate="44742.956268055554" createdVersion="8" refreshedVersion="8" minRefreshableVersion="3" recordCount="40" xr:uid="{07BB8E23-F1A1-46B0-81F0-2C985D534863}">
  <cacheSource type="worksheet">
    <worksheetSource name="ProjectData"/>
  </cacheSource>
  <cacheFields count="10">
    <cacheField name="Project" numFmtId="0">
      <sharedItems count="5">
        <s v="Gemini"/>
        <s v="Orion"/>
        <s v="Vega"/>
        <s v="Delta"/>
        <s v="Alpha"/>
      </sharedItems>
    </cacheField>
    <cacheField name="Task" numFmtId="0">
      <sharedItems count="10">
        <s v="Task 1"/>
        <s v="Task 2"/>
        <s v="Task 3"/>
        <s v="Task 4"/>
        <s v="Task 5"/>
        <s v="Task 6"/>
        <s v="Task 7"/>
        <s v="Task 8"/>
        <s v="Task 9"/>
        <s v="Task 10"/>
      </sharedItems>
    </cacheField>
    <cacheField name="Manager" numFmtId="0">
      <sharedItems count="5">
        <s v="Hirsch"/>
        <s v="Samora"/>
        <s v="McFay"/>
        <s v="Wood"/>
        <s v="Ladd"/>
      </sharedItems>
    </cacheField>
    <cacheField name="Start Date" numFmtId="14">
      <sharedItems containsSemiMixedTypes="0" containsNonDate="0" containsDate="1" containsString="0" minDate="2020-02-17T00:00:00" maxDate="2021-03-03T00:00:00" count="22">
        <d v="2021-02-17T00:00:00"/>
        <d v="2021-02-18T00:00:00"/>
        <d v="2021-02-21T00:00:00"/>
        <d v="2021-02-20T00:00:00"/>
        <d v="2021-02-24T00:00:00"/>
        <d v="2021-02-25T00:00:00"/>
        <d v="2021-02-27T00:00:00"/>
        <d v="2021-02-26T00:00:00"/>
        <d v="2021-02-28T00:00:00"/>
        <d v="2021-03-02T00:00:00"/>
        <d v="2021-02-19T00:00:00"/>
        <d v="2020-02-24T00:00:00" u="1"/>
        <d v="2020-02-20T00:00:00" u="1"/>
        <d v="2020-02-25T00:00:00" u="1"/>
        <d v="2020-02-21T00:00:00" u="1"/>
        <d v="2020-02-17T00:00:00" u="1"/>
        <d v="2020-02-26T00:00:00" u="1"/>
        <d v="2020-02-18T00:00:00" u="1"/>
        <d v="2020-03-02T00:00:00" u="1"/>
        <d v="2020-02-27T00:00:00" u="1"/>
        <d v="2020-02-19T00:00:00" u="1"/>
        <d v="2020-02-28T00:00:00" u="1"/>
      </sharedItems>
    </cacheField>
    <cacheField name="Duration" numFmtId="0">
      <sharedItems containsSemiMixedTypes="0" containsString="0" containsNumber="1" containsInteger="1" minValue="3" maxValue="10" count="8">
        <n v="5"/>
        <n v="6"/>
        <n v="10"/>
        <n v="9"/>
        <n v="4"/>
        <n v="7"/>
        <n v="8"/>
        <n v="3"/>
      </sharedItems>
    </cacheField>
    <cacheField name="End Date" numFmtId="14">
      <sharedItems containsSemiMixedTypes="0" containsNonDate="0" containsDate="1" containsString="0" minDate="2020-02-19T00:00:00" maxDate="2021-03-16T00:00:00" count="30">
        <d v="2021-02-23T00:00:00"/>
        <d v="2021-02-24T00:00:00"/>
        <d v="2021-03-03T00:00:00"/>
        <d v="2021-03-04T00:00:00"/>
        <d v="2021-02-22T00:00:00"/>
        <d v="2021-03-01T00:00:00"/>
        <d v="2021-03-02T00:00:00"/>
        <d v="2021-03-08T00:00:00"/>
        <d v="2021-02-26T00:00:00"/>
        <d v="2021-02-25T00:00:00"/>
        <d v="2021-03-09T00:00:00"/>
        <d v="2021-02-19T00:00:00"/>
        <d v="2021-03-12T00:00:00"/>
        <d v="2021-03-15T00:00:00"/>
        <d v="2021-03-10T00:00:00"/>
        <d v="2020-03-02T00:00:00" u="1"/>
        <d v="2020-02-28T00:00:00" u="1"/>
        <d v="2020-02-21T00:00:00" u="1"/>
        <d v="2020-03-12T00:00:00" u="1"/>
        <d v="2020-02-26T00:00:00" u="1"/>
        <d v="2020-03-05T00:00:00" u="1"/>
        <d v="2020-02-19T00:00:00" u="1"/>
        <d v="2020-03-10T00:00:00" u="1"/>
        <d v="2020-02-24T00:00:00" u="1"/>
        <d v="2020-03-03T00:00:00" u="1"/>
        <d v="2020-03-13T00:00:00" u="1"/>
        <d v="2020-02-27T00:00:00" u="1"/>
        <d v="2020-03-06T00:00:00" u="1"/>
        <d v="2020-02-20T00:00:00" u="1"/>
        <d v="2020-03-04T00:00:00" u="1"/>
      </sharedItems>
    </cacheField>
    <cacheField name="Days completed" numFmtId="3">
      <sharedItems containsSemiMixedTypes="0" containsString="0" containsNumber="1" containsInteger="1" minValue="0" maxValue="8" count="8">
        <n v="2"/>
        <n v="3"/>
        <n v="4"/>
        <n v="1"/>
        <n v="0"/>
        <n v="7"/>
        <n v="5"/>
        <n v="8"/>
      </sharedItems>
    </cacheField>
    <cacheField name="Progress" numFmtId="9">
      <sharedItems containsSemiMixedTypes="0" containsString="0" containsNumber="1" minValue="0" maxValue="1" count="19">
        <n v="0.4"/>
        <n v="0.5"/>
        <n v="0.33333333333333331"/>
        <n v="0.25"/>
        <n v="0"/>
        <n v="0.42857142857142855"/>
        <n v="0.1111111111111111"/>
        <n v="1"/>
        <n v="0.44444444444444442"/>
        <n v="0.83333333333333337"/>
        <n v="0.8"/>
        <n v="0.2857142857142857"/>
        <n v="0.66666666666666663"/>
        <n v="0.88888888888888884"/>
        <n v="0.2"/>
        <n v="0.625"/>
        <n v="0.3"/>
        <n v="0.375"/>
        <n v="0.6"/>
      </sharedItems>
    </cacheField>
    <cacheField name="Budget" numFmtId="3">
      <sharedItems containsSemiMixedTypes="0" containsString="0" containsNumber="1" containsInteger="1" minValue="50000" maxValue="990000"/>
    </cacheField>
    <cacheField name="Actual" numFmtId="3">
      <sharedItems containsSemiMixedTypes="0" containsString="0" containsNumber="1" containsInteger="1" minValue="0" maxValue="807069"/>
    </cacheField>
  </cacheFields>
  <extLst>
    <ext xmlns:x14="http://schemas.microsoft.com/office/spreadsheetml/2009/9/main" uri="{725AE2AE-9491-48be-B2B4-4EB974FC3084}">
      <x14:pivotCacheDefinition pivotCacheId="29450119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0">
  <r>
    <x v="0"/>
    <x v="0"/>
    <x v="0"/>
    <x v="0"/>
    <x v="0"/>
    <x v="0"/>
    <x v="0"/>
    <x v="0"/>
    <n v="218000"/>
    <n v="97337"/>
  </r>
  <r>
    <x v="0"/>
    <x v="1"/>
    <x v="1"/>
    <x v="0"/>
    <x v="1"/>
    <x v="1"/>
    <x v="1"/>
    <x v="1"/>
    <n v="393000"/>
    <n v="177440"/>
  </r>
  <r>
    <x v="0"/>
    <x v="2"/>
    <x v="2"/>
    <x v="1"/>
    <x v="2"/>
    <x v="2"/>
    <x v="2"/>
    <x v="0"/>
    <n v="86000"/>
    <n v="31046"/>
  </r>
  <r>
    <x v="0"/>
    <x v="3"/>
    <x v="3"/>
    <x v="2"/>
    <x v="3"/>
    <x v="3"/>
    <x v="1"/>
    <x v="2"/>
    <n v="732000"/>
    <n v="261324"/>
  </r>
  <r>
    <x v="0"/>
    <x v="4"/>
    <x v="4"/>
    <x v="0"/>
    <x v="4"/>
    <x v="4"/>
    <x v="3"/>
    <x v="3"/>
    <n v="492000"/>
    <n v="116850"/>
  </r>
  <r>
    <x v="0"/>
    <x v="5"/>
    <x v="0"/>
    <x v="3"/>
    <x v="1"/>
    <x v="5"/>
    <x v="4"/>
    <x v="4"/>
    <n v="188000"/>
    <n v="0"/>
  </r>
  <r>
    <x v="0"/>
    <x v="6"/>
    <x v="1"/>
    <x v="3"/>
    <x v="5"/>
    <x v="6"/>
    <x v="1"/>
    <x v="5"/>
    <n v="180000"/>
    <n v="79380"/>
  </r>
  <r>
    <x v="0"/>
    <x v="7"/>
    <x v="2"/>
    <x v="4"/>
    <x v="0"/>
    <x v="6"/>
    <x v="0"/>
    <x v="0"/>
    <n v="582000"/>
    <n v="195231"/>
  </r>
  <r>
    <x v="0"/>
    <x v="8"/>
    <x v="3"/>
    <x v="4"/>
    <x v="3"/>
    <x v="7"/>
    <x v="3"/>
    <x v="6"/>
    <n v="562000"/>
    <n v="74746"/>
  </r>
  <r>
    <x v="0"/>
    <x v="9"/>
    <x v="4"/>
    <x v="4"/>
    <x v="1"/>
    <x v="2"/>
    <x v="1"/>
    <x v="1"/>
    <n v="416000"/>
    <n v="175015"/>
  </r>
  <r>
    <x v="1"/>
    <x v="0"/>
    <x v="0"/>
    <x v="1"/>
    <x v="5"/>
    <x v="8"/>
    <x v="5"/>
    <x v="7"/>
    <n v="293000"/>
    <n v="273001"/>
  </r>
  <r>
    <x v="1"/>
    <x v="1"/>
    <x v="1"/>
    <x v="0"/>
    <x v="3"/>
    <x v="5"/>
    <x v="2"/>
    <x v="8"/>
    <n v="224000"/>
    <n v="57910"/>
  </r>
  <r>
    <x v="1"/>
    <x v="2"/>
    <x v="2"/>
    <x v="1"/>
    <x v="6"/>
    <x v="5"/>
    <x v="4"/>
    <x v="4"/>
    <n v="978000"/>
    <n v="0"/>
  </r>
  <r>
    <x v="1"/>
    <x v="3"/>
    <x v="3"/>
    <x v="3"/>
    <x v="5"/>
    <x v="6"/>
    <x v="1"/>
    <x v="5"/>
    <n v="932000"/>
    <n v="379157"/>
  </r>
  <r>
    <x v="1"/>
    <x v="4"/>
    <x v="4"/>
    <x v="2"/>
    <x v="4"/>
    <x v="9"/>
    <x v="3"/>
    <x v="3"/>
    <n v="854000"/>
    <n v="322812"/>
  </r>
  <r>
    <x v="1"/>
    <x v="5"/>
    <x v="0"/>
    <x v="2"/>
    <x v="1"/>
    <x v="5"/>
    <x v="1"/>
    <x v="1"/>
    <n v="81000"/>
    <n v="38461"/>
  </r>
  <r>
    <x v="1"/>
    <x v="6"/>
    <x v="1"/>
    <x v="4"/>
    <x v="1"/>
    <x v="2"/>
    <x v="6"/>
    <x v="9"/>
    <n v="169000"/>
    <n v="136468"/>
  </r>
  <r>
    <x v="1"/>
    <x v="7"/>
    <x v="2"/>
    <x v="5"/>
    <x v="4"/>
    <x v="6"/>
    <x v="3"/>
    <x v="3"/>
    <n v="61000"/>
    <n v="12078"/>
  </r>
  <r>
    <x v="1"/>
    <x v="8"/>
    <x v="3"/>
    <x v="6"/>
    <x v="5"/>
    <x v="10"/>
    <x v="1"/>
    <x v="5"/>
    <n v="645000"/>
    <n v="273048"/>
  </r>
  <r>
    <x v="1"/>
    <x v="9"/>
    <x v="4"/>
    <x v="0"/>
    <x v="7"/>
    <x v="11"/>
    <x v="1"/>
    <x v="7"/>
    <n v="68000"/>
    <n v="64987"/>
  </r>
  <r>
    <x v="2"/>
    <x v="0"/>
    <x v="0"/>
    <x v="0"/>
    <x v="2"/>
    <x v="6"/>
    <x v="6"/>
    <x v="1"/>
    <n v="839000"/>
    <n v="406974"/>
  </r>
  <r>
    <x v="2"/>
    <x v="1"/>
    <x v="1"/>
    <x v="2"/>
    <x v="0"/>
    <x v="8"/>
    <x v="2"/>
    <x v="10"/>
    <n v="729000"/>
    <n v="487139"/>
  </r>
  <r>
    <x v="2"/>
    <x v="2"/>
    <x v="2"/>
    <x v="4"/>
    <x v="5"/>
    <x v="3"/>
    <x v="1"/>
    <x v="5"/>
    <n v="826000"/>
    <n v="298186"/>
  </r>
  <r>
    <x v="2"/>
    <x v="3"/>
    <x v="3"/>
    <x v="7"/>
    <x v="5"/>
    <x v="7"/>
    <x v="0"/>
    <x v="11"/>
    <n v="895000"/>
    <n v="280583"/>
  </r>
  <r>
    <x v="2"/>
    <x v="4"/>
    <x v="4"/>
    <x v="8"/>
    <x v="7"/>
    <x v="2"/>
    <x v="0"/>
    <x v="12"/>
    <n v="341000"/>
    <n v="129785"/>
  </r>
  <r>
    <x v="3"/>
    <x v="0"/>
    <x v="0"/>
    <x v="9"/>
    <x v="3"/>
    <x v="12"/>
    <x v="7"/>
    <x v="13"/>
    <n v="787000"/>
    <n v="727188"/>
  </r>
  <r>
    <x v="3"/>
    <x v="1"/>
    <x v="1"/>
    <x v="9"/>
    <x v="2"/>
    <x v="13"/>
    <x v="0"/>
    <x v="14"/>
    <n v="228000"/>
    <n v="47880"/>
  </r>
  <r>
    <x v="3"/>
    <x v="2"/>
    <x v="2"/>
    <x v="0"/>
    <x v="4"/>
    <x v="4"/>
    <x v="4"/>
    <x v="4"/>
    <n v="147000"/>
    <n v="0"/>
  </r>
  <r>
    <x v="3"/>
    <x v="3"/>
    <x v="3"/>
    <x v="10"/>
    <x v="6"/>
    <x v="6"/>
    <x v="6"/>
    <x v="15"/>
    <n v="338000"/>
    <n v="205123"/>
  </r>
  <r>
    <x v="3"/>
    <x v="4"/>
    <x v="4"/>
    <x v="4"/>
    <x v="2"/>
    <x v="10"/>
    <x v="1"/>
    <x v="16"/>
    <n v="857000"/>
    <n v="305949"/>
  </r>
  <r>
    <x v="3"/>
    <x v="5"/>
    <x v="0"/>
    <x v="5"/>
    <x v="1"/>
    <x v="3"/>
    <x v="1"/>
    <x v="1"/>
    <n v="602000"/>
    <n v="322371"/>
  </r>
  <r>
    <x v="3"/>
    <x v="6"/>
    <x v="1"/>
    <x v="5"/>
    <x v="4"/>
    <x v="6"/>
    <x v="0"/>
    <x v="1"/>
    <n v="990000"/>
    <n v="451440"/>
  </r>
  <r>
    <x v="4"/>
    <x v="0"/>
    <x v="2"/>
    <x v="8"/>
    <x v="6"/>
    <x v="14"/>
    <x v="1"/>
    <x v="17"/>
    <n v="96000"/>
    <n v="32256"/>
  </r>
  <r>
    <x v="4"/>
    <x v="1"/>
    <x v="3"/>
    <x v="9"/>
    <x v="3"/>
    <x v="12"/>
    <x v="2"/>
    <x v="8"/>
    <n v="513000"/>
    <n v="226233"/>
  </r>
  <r>
    <x v="4"/>
    <x v="2"/>
    <x v="4"/>
    <x v="3"/>
    <x v="0"/>
    <x v="8"/>
    <x v="1"/>
    <x v="18"/>
    <n v="616000"/>
    <n v="401579"/>
  </r>
  <r>
    <x v="4"/>
    <x v="3"/>
    <x v="0"/>
    <x v="10"/>
    <x v="7"/>
    <x v="0"/>
    <x v="1"/>
    <x v="7"/>
    <n v="817000"/>
    <n v="807069"/>
  </r>
  <r>
    <x v="4"/>
    <x v="4"/>
    <x v="1"/>
    <x v="2"/>
    <x v="5"/>
    <x v="6"/>
    <x v="1"/>
    <x v="5"/>
    <n v="372000"/>
    <n v="173166"/>
  </r>
  <r>
    <x v="4"/>
    <x v="5"/>
    <x v="2"/>
    <x v="4"/>
    <x v="2"/>
    <x v="10"/>
    <x v="0"/>
    <x v="14"/>
    <n v="50000"/>
    <n v="8400"/>
  </r>
  <r>
    <x v="4"/>
    <x v="6"/>
    <x v="3"/>
    <x v="4"/>
    <x v="2"/>
    <x v="10"/>
    <x v="1"/>
    <x v="16"/>
    <n v="807000"/>
    <n v="262679"/>
  </r>
  <r>
    <x v="4"/>
    <x v="7"/>
    <x v="4"/>
    <x v="4"/>
    <x v="7"/>
    <x v="8"/>
    <x v="4"/>
    <x v="4"/>
    <n v="691000"/>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D56A07F-1C10-4140-8C50-DD1D045100B4}" name="PivotTable1" cacheId="1" applyNumberFormats="0" applyBorderFormats="0" applyFontFormats="0" applyPatternFormats="0" applyAlignmentFormats="0" applyWidthHeightFormats="1" dataCaption="Values" updatedVersion="8" minRefreshableVersion="3" showDrill="0" itemPrintTitles="1" createdVersion="8" indent="0" compact="0" compactData="0" multipleFieldFilters="0">
  <location ref="A5:J46" firstHeaderRow="0" firstDataRow="1" firstDataCol="8"/>
  <pivotFields count="10">
    <pivotField axis="axisRow" compact="0" outline="0" showAll="0" defaultSubtotal="0">
      <items count="5">
        <item x="4"/>
        <item x="3"/>
        <item x="0"/>
        <item x="1"/>
        <item x="2"/>
      </items>
    </pivotField>
    <pivotField axis="axisRow" compact="0" outline="0" showAll="0" defaultSubtotal="0">
      <items count="10">
        <item x="0"/>
        <item x="9"/>
        <item x="1"/>
        <item x="2"/>
        <item x="3"/>
        <item x="4"/>
        <item x="5"/>
        <item x="6"/>
        <item x="7"/>
        <item x="8"/>
      </items>
    </pivotField>
    <pivotField axis="axisRow" compact="0" outline="0" showAll="0" defaultSubtotal="0">
      <items count="5">
        <item x="0"/>
        <item x="4"/>
        <item x="2"/>
        <item x="1"/>
        <item x="3"/>
      </items>
    </pivotField>
    <pivotField axis="axisRow" compact="0" numFmtId="14" outline="0" showAll="0" defaultSubtotal="0">
      <items count="22">
        <item m="1" x="15"/>
        <item m="1" x="17"/>
        <item m="1" x="20"/>
        <item m="1" x="12"/>
        <item m="1" x="14"/>
        <item m="1" x="11"/>
        <item m="1" x="13"/>
        <item m="1" x="16"/>
        <item m="1" x="19"/>
        <item m="1" x="21"/>
        <item m="1" x="18"/>
        <item x="0"/>
        <item x="1"/>
        <item x="2"/>
        <item x="3"/>
        <item x="4"/>
        <item x="5"/>
        <item x="6"/>
        <item x="7"/>
        <item x="8"/>
        <item x="9"/>
        <item x="10"/>
      </items>
    </pivotField>
    <pivotField axis="axisRow" compact="0" outline="0" showAll="0" defaultSubtotal="0">
      <items count="8">
        <item x="7"/>
        <item x="4"/>
        <item x="0"/>
        <item x="1"/>
        <item x="5"/>
        <item x="6"/>
        <item x="3"/>
        <item x="2"/>
      </items>
    </pivotField>
    <pivotField axis="axisRow" compact="0" numFmtId="14" outline="0" showAll="0" defaultSubtotal="0">
      <items count="30">
        <item m="1" x="21"/>
        <item m="1" x="28"/>
        <item m="1" x="17"/>
        <item m="1" x="23"/>
        <item m="1" x="19"/>
        <item m="1" x="26"/>
        <item m="1" x="16"/>
        <item m="1" x="15"/>
        <item m="1" x="24"/>
        <item m="1" x="29"/>
        <item m="1" x="20"/>
        <item m="1" x="27"/>
        <item m="1" x="22"/>
        <item m="1" x="18"/>
        <item m="1" x="25"/>
        <item x="0"/>
        <item x="1"/>
        <item x="2"/>
        <item x="3"/>
        <item x="4"/>
        <item x="5"/>
        <item x="6"/>
        <item x="7"/>
        <item x="8"/>
        <item x="9"/>
        <item x="10"/>
        <item x="11"/>
        <item x="12"/>
        <item x="13"/>
        <item x="14"/>
      </items>
    </pivotField>
    <pivotField name="Days comp." axis="axisRow" compact="0" numFmtId="3" outline="0" showAll="0" defaultSubtotal="0">
      <items count="8">
        <item x="4"/>
        <item x="3"/>
        <item x="0"/>
        <item x="1"/>
        <item x="2"/>
        <item x="6"/>
        <item x="5"/>
        <item x="7"/>
      </items>
    </pivotField>
    <pivotField axis="axisRow" compact="0" numFmtId="9" outline="0" showAll="0" defaultSubtotal="0">
      <items count="19">
        <item x="4"/>
        <item x="6"/>
        <item x="14"/>
        <item x="3"/>
        <item x="11"/>
        <item x="16"/>
        <item x="2"/>
        <item x="17"/>
        <item x="0"/>
        <item x="5"/>
        <item x="8"/>
        <item x="1"/>
        <item x="18"/>
        <item x="15"/>
        <item x="12"/>
        <item x="10"/>
        <item x="9"/>
        <item x="13"/>
        <item x="7"/>
      </items>
    </pivotField>
    <pivotField dataField="1" compact="0" numFmtId="3" outline="0" showAll="0" defaultSubtotal="0"/>
    <pivotField dataField="1" compact="0" numFmtId="3" outline="0" showAll="0" defaultSubtotal="0"/>
  </pivotFields>
  <rowFields count="8">
    <field x="0"/>
    <field x="1"/>
    <field x="2"/>
    <field x="3"/>
    <field x="5"/>
    <field x="4"/>
    <field x="6"/>
    <field x="7"/>
  </rowFields>
  <rowItems count="41">
    <i>
      <x/>
      <x/>
      <x v="2"/>
      <x v="19"/>
      <x v="29"/>
      <x v="5"/>
      <x v="3"/>
      <x v="7"/>
    </i>
    <i r="1">
      <x v="2"/>
      <x v="4"/>
      <x v="20"/>
      <x v="27"/>
      <x v="6"/>
      <x v="4"/>
      <x v="10"/>
    </i>
    <i r="1">
      <x v="3"/>
      <x v="1"/>
      <x v="14"/>
      <x v="23"/>
      <x v="2"/>
      <x v="3"/>
      <x v="12"/>
    </i>
    <i r="1">
      <x v="4"/>
      <x/>
      <x v="21"/>
      <x v="15"/>
      <x/>
      <x v="3"/>
      <x v="18"/>
    </i>
    <i r="1">
      <x v="5"/>
      <x v="3"/>
      <x v="13"/>
      <x v="21"/>
      <x v="4"/>
      <x v="3"/>
      <x v="9"/>
    </i>
    <i r="1">
      <x v="6"/>
      <x v="2"/>
      <x v="15"/>
      <x v="25"/>
      <x v="7"/>
      <x v="2"/>
      <x v="2"/>
    </i>
    <i r="1">
      <x v="7"/>
      <x v="4"/>
      <x v="15"/>
      <x v="25"/>
      <x v="7"/>
      <x v="3"/>
      <x v="5"/>
    </i>
    <i r="1">
      <x v="8"/>
      <x v="1"/>
      <x v="15"/>
      <x v="23"/>
      <x/>
      <x/>
      <x/>
    </i>
    <i>
      <x v="1"/>
      <x/>
      <x/>
      <x v="20"/>
      <x v="27"/>
      <x v="6"/>
      <x v="7"/>
      <x v="17"/>
    </i>
    <i r="1">
      <x v="2"/>
      <x v="3"/>
      <x v="20"/>
      <x v="28"/>
      <x v="7"/>
      <x v="2"/>
      <x v="2"/>
    </i>
    <i r="1">
      <x v="3"/>
      <x v="2"/>
      <x v="11"/>
      <x v="19"/>
      <x v="1"/>
      <x/>
      <x/>
    </i>
    <i r="1">
      <x v="4"/>
      <x v="4"/>
      <x v="21"/>
      <x v="21"/>
      <x v="5"/>
      <x v="5"/>
      <x v="13"/>
    </i>
    <i r="1">
      <x v="5"/>
      <x v="1"/>
      <x v="15"/>
      <x v="25"/>
      <x v="7"/>
      <x v="3"/>
      <x v="5"/>
    </i>
    <i r="1">
      <x v="6"/>
      <x/>
      <x v="16"/>
      <x v="18"/>
      <x v="3"/>
      <x v="3"/>
      <x v="11"/>
    </i>
    <i r="1">
      <x v="7"/>
      <x v="3"/>
      <x v="16"/>
      <x v="21"/>
      <x v="1"/>
      <x v="2"/>
      <x v="11"/>
    </i>
    <i>
      <x v="2"/>
      <x/>
      <x/>
      <x v="11"/>
      <x v="15"/>
      <x v="2"/>
      <x v="2"/>
      <x v="8"/>
    </i>
    <i r="1">
      <x v="1"/>
      <x v="1"/>
      <x v="15"/>
      <x v="17"/>
      <x v="3"/>
      <x v="3"/>
      <x v="11"/>
    </i>
    <i r="1">
      <x v="2"/>
      <x v="3"/>
      <x v="11"/>
      <x v="16"/>
      <x v="3"/>
      <x v="3"/>
      <x v="11"/>
    </i>
    <i r="1">
      <x v="3"/>
      <x v="2"/>
      <x v="12"/>
      <x v="17"/>
      <x v="7"/>
      <x v="4"/>
      <x v="8"/>
    </i>
    <i r="1">
      <x v="4"/>
      <x v="4"/>
      <x v="13"/>
      <x v="18"/>
      <x v="6"/>
      <x v="3"/>
      <x v="6"/>
    </i>
    <i r="1">
      <x v="5"/>
      <x v="1"/>
      <x v="11"/>
      <x v="19"/>
      <x v="1"/>
      <x v="1"/>
      <x v="3"/>
    </i>
    <i r="1">
      <x v="6"/>
      <x/>
      <x v="14"/>
      <x v="20"/>
      <x v="3"/>
      <x/>
      <x/>
    </i>
    <i r="1">
      <x v="7"/>
      <x v="3"/>
      <x v="14"/>
      <x v="21"/>
      <x v="4"/>
      <x v="3"/>
      <x v="9"/>
    </i>
    <i r="1">
      <x v="8"/>
      <x v="2"/>
      <x v="15"/>
      <x v="21"/>
      <x v="2"/>
      <x v="2"/>
      <x v="8"/>
    </i>
    <i r="1">
      <x v="9"/>
      <x v="4"/>
      <x v="15"/>
      <x v="22"/>
      <x v="6"/>
      <x v="1"/>
      <x v="1"/>
    </i>
    <i>
      <x v="3"/>
      <x/>
      <x/>
      <x v="12"/>
      <x v="23"/>
      <x v="4"/>
      <x v="6"/>
      <x v="18"/>
    </i>
    <i r="1">
      <x v="1"/>
      <x v="1"/>
      <x v="11"/>
      <x v="26"/>
      <x/>
      <x v="3"/>
      <x v="18"/>
    </i>
    <i r="1">
      <x v="2"/>
      <x v="3"/>
      <x v="11"/>
      <x v="20"/>
      <x v="6"/>
      <x v="4"/>
      <x v="10"/>
    </i>
    <i r="1">
      <x v="3"/>
      <x v="2"/>
      <x v="12"/>
      <x v="20"/>
      <x v="5"/>
      <x/>
      <x/>
    </i>
    <i r="1">
      <x v="4"/>
      <x v="4"/>
      <x v="14"/>
      <x v="21"/>
      <x v="4"/>
      <x v="3"/>
      <x v="9"/>
    </i>
    <i r="1">
      <x v="5"/>
      <x v="1"/>
      <x v="13"/>
      <x v="24"/>
      <x v="1"/>
      <x v="1"/>
      <x v="3"/>
    </i>
    <i r="1">
      <x v="6"/>
      <x/>
      <x v="13"/>
      <x v="20"/>
      <x v="3"/>
      <x v="3"/>
      <x v="11"/>
    </i>
    <i r="1">
      <x v="7"/>
      <x v="3"/>
      <x v="15"/>
      <x v="17"/>
      <x v="3"/>
      <x v="5"/>
      <x v="16"/>
    </i>
    <i r="1">
      <x v="8"/>
      <x v="2"/>
      <x v="16"/>
      <x v="21"/>
      <x v="1"/>
      <x v="1"/>
      <x v="3"/>
    </i>
    <i r="1">
      <x v="9"/>
      <x v="4"/>
      <x v="17"/>
      <x v="25"/>
      <x v="4"/>
      <x v="3"/>
      <x v="9"/>
    </i>
    <i>
      <x v="4"/>
      <x/>
      <x/>
      <x v="11"/>
      <x v="21"/>
      <x v="7"/>
      <x v="5"/>
      <x v="11"/>
    </i>
    <i r="1">
      <x v="2"/>
      <x v="3"/>
      <x v="13"/>
      <x v="23"/>
      <x v="2"/>
      <x v="4"/>
      <x v="15"/>
    </i>
    <i r="1">
      <x v="3"/>
      <x v="2"/>
      <x v="15"/>
      <x v="18"/>
      <x v="4"/>
      <x v="3"/>
      <x v="9"/>
    </i>
    <i r="1">
      <x v="4"/>
      <x v="4"/>
      <x v="18"/>
      <x v="22"/>
      <x v="4"/>
      <x v="2"/>
      <x v="4"/>
    </i>
    <i r="1">
      <x v="5"/>
      <x v="1"/>
      <x v="19"/>
      <x v="17"/>
      <x/>
      <x v="2"/>
      <x v="14"/>
    </i>
    <i t="grand">
      <x/>
    </i>
  </rowItems>
  <colFields count="1">
    <field x="-2"/>
  </colFields>
  <colItems count="2">
    <i>
      <x/>
    </i>
    <i i="1">
      <x v="1"/>
    </i>
  </colItems>
  <dataFields count="2">
    <dataField name="Budget " fld="8" baseField="7" baseItem="7" numFmtId="37"/>
    <dataField name="Actual " fld="9" baseField="7" baseItem="7" numFmtId="37"/>
  </dataFields>
  <formats count="12">
    <format dxfId="24">
      <pivotArea outline="0" fieldPosition="0">
        <references count="1">
          <reference field="4294967294" count="1">
            <x v="0"/>
          </reference>
        </references>
      </pivotArea>
    </format>
    <format dxfId="23">
      <pivotArea outline="0" fieldPosition="0">
        <references count="1">
          <reference field="4294967294" count="1">
            <x v="1"/>
          </reference>
        </references>
      </pivotArea>
    </format>
    <format dxfId="22">
      <pivotArea field="0" type="button" dataOnly="0" labelOnly="1" outline="0" axis="axisRow" fieldPosition="0"/>
    </format>
    <format dxfId="21">
      <pivotArea field="0" type="button" dataOnly="0" labelOnly="1" outline="0" axis="axisRow" fieldPosition="0"/>
    </format>
    <format dxfId="20">
      <pivotArea field="1" type="button" dataOnly="0" labelOnly="1" outline="0" axis="axisRow" fieldPosition="1"/>
    </format>
    <format dxfId="19">
      <pivotArea field="2" type="button" dataOnly="0" labelOnly="1" outline="0" axis="axisRow" fieldPosition="2"/>
    </format>
    <format dxfId="18">
      <pivotArea field="3" type="button" dataOnly="0" labelOnly="1" outline="0" axis="axisRow" fieldPosition="3"/>
    </format>
    <format dxfId="17">
      <pivotArea field="5" type="button" dataOnly="0" labelOnly="1" outline="0" axis="axisRow" fieldPosition="4"/>
    </format>
    <format dxfId="16">
      <pivotArea field="4" type="button" dataOnly="0" labelOnly="1" outline="0" axis="axisRow" fieldPosition="5"/>
    </format>
    <format dxfId="15">
      <pivotArea field="6" type="button" dataOnly="0" labelOnly="1" outline="0" axis="axisRow" fieldPosition="6"/>
    </format>
    <format dxfId="14">
      <pivotArea field="7" type="button" dataOnly="0" labelOnly="1" outline="0" axis="axisRow" fieldPosition="7"/>
    </format>
    <format dxfId="13">
      <pivotArea dataOnly="0" labelOnly="1" outline="0" fieldPosition="0">
        <references count="1">
          <reference field="4294967294" count="2">
            <x v="0"/>
            <x v="1"/>
          </reference>
        </references>
      </pivotArea>
    </format>
  </format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667A38A-6A3A-4348-8B5C-D39DBABCB884}" name="PivotTable4" cacheId="1" dataOnRows="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D3:E5" firstHeaderRow="1" firstDataRow="1" firstDataCol="1"/>
  <pivotFields count="10">
    <pivotField showAll="0">
      <items count="6">
        <item x="4"/>
        <item x="3"/>
        <item x="0"/>
        <item x="1"/>
        <item x="2"/>
        <item t="default"/>
      </items>
    </pivotField>
    <pivotField showAll="0"/>
    <pivotField showAll="0">
      <items count="6">
        <item x="0"/>
        <item x="4"/>
        <item x="2"/>
        <item x="1"/>
        <item x="3"/>
        <item t="default"/>
      </items>
    </pivotField>
    <pivotField numFmtId="14" showAll="0"/>
    <pivotField dataField="1" showAll="0"/>
    <pivotField numFmtId="14" showAll="0"/>
    <pivotField dataField="1" numFmtId="3" showAll="0"/>
    <pivotField numFmtId="9" showAll="0"/>
    <pivotField numFmtId="3" showAll="0"/>
    <pivotField numFmtId="3" showAll="0"/>
  </pivotFields>
  <rowFields count="1">
    <field x="-2"/>
  </rowFields>
  <rowItems count="2">
    <i>
      <x/>
    </i>
    <i i="1">
      <x v="1"/>
    </i>
  </rowItems>
  <colItems count="1">
    <i/>
  </colItems>
  <dataFields count="2">
    <dataField name="Sum of Days completed" fld="6" baseField="0" baseItem="0"/>
    <dataField name="Sum of Duration" fld="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429C850-773B-40FC-9C86-7480CB4DD920}" name="PivotTable5"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K3:L4" firstHeaderRow="0" firstDataRow="1" firstDataCol="0"/>
  <pivotFields count="10">
    <pivotField showAll="0">
      <items count="6">
        <item x="4"/>
        <item x="3"/>
        <item x="0"/>
        <item x="1"/>
        <item x="2"/>
        <item t="default"/>
      </items>
    </pivotField>
    <pivotField showAll="0"/>
    <pivotField showAll="0">
      <items count="6">
        <item x="0"/>
        <item x="4"/>
        <item x="2"/>
        <item x="1"/>
        <item x="3"/>
        <item t="default"/>
      </items>
    </pivotField>
    <pivotField numFmtId="14" showAll="0"/>
    <pivotField showAll="0"/>
    <pivotField numFmtId="14" showAll="0"/>
    <pivotField numFmtId="3" showAll="0"/>
    <pivotField numFmtId="9" showAll="0"/>
    <pivotField dataField="1" numFmtId="3" showAll="0"/>
    <pivotField dataField="1" numFmtId="3" showAll="0"/>
  </pivotFields>
  <rowItems count="1">
    <i/>
  </rowItems>
  <colFields count="1">
    <field x="-2"/>
  </colFields>
  <colItems count="2">
    <i>
      <x/>
    </i>
    <i i="1">
      <x v="1"/>
    </i>
  </colItems>
  <dataFields count="2">
    <dataField name="Actual " fld="9" baseField="0" baseItem="1" numFmtId="165"/>
    <dataField name="Budget " fld="8" baseField="0" baseItem="0" numFmtId="165"/>
  </dataFields>
  <formats count="1">
    <format dxfId="6">
      <pivotArea outline="0" collapsedLevelsAreSubtotals="1" fieldPosition="0">
        <references count="1">
          <reference field="4294967294" count="1" selected="0">
            <x v="1"/>
          </reference>
        </references>
      </pivotArea>
    </format>
  </formats>
  <chartFormats count="2">
    <chartFormat chart="2" format="4"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ject" xr10:uid="{F64BCEA1-ADC9-40E0-BD0D-5EAB3B0FD112}" sourceName="Project">
  <pivotTables>
    <pivotTable tabId="1" name="PivotTable1"/>
    <pivotTable tabId="3" name="PivotTable4"/>
    <pivotTable tabId="3" name="PivotTable5"/>
  </pivotTables>
  <data>
    <tabular pivotCacheId="294501191">
      <items count="5">
        <i x="4" s="1"/>
        <i x="3" s="1"/>
        <i x="0" s="1"/>
        <i x="1"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nager" xr10:uid="{50DD9748-7AB3-4B7B-AFDE-4C71CB4F84B1}" sourceName="Manager">
  <pivotTables>
    <pivotTable tabId="1" name="PivotTable1"/>
    <pivotTable tabId="3" name="PivotTable4"/>
    <pivotTable tabId="3" name="PivotTable5"/>
  </pivotTables>
  <data>
    <tabular pivotCacheId="294501191">
      <items count="5">
        <i x="0" s="1"/>
        <i x="4" s="1"/>
        <i x="2" s="1"/>
        <i x="1"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ject" xr10:uid="{AB517218-CC23-4021-B22C-8BDD6762ED32}" cache="Slicer_Project" caption="Project" columnCount="5" rowHeight="241200"/>
  <slicer name="Manager" xr10:uid="{37DBB4D7-5261-48F0-9198-629AABB47D5A}" cache="Slicer_Manager" caption="Manager" columnCount="5" rowHeight="2412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54E1D0C-DD71-4AE3-9702-EF5E93111C5D}" name="ProjectData" displayName="ProjectData" ref="A1:J41" totalsRowShown="0">
  <autoFilter ref="A1:J41" xr:uid="{654E1D0C-DD71-4AE3-9702-EF5E93111C5D}"/>
  <tableColumns count="10">
    <tableColumn id="1" xr3:uid="{16B5C375-17B0-40CD-A1CF-38CA9D243FCD}" name="Project"/>
    <tableColumn id="2" xr3:uid="{AC70E2C0-A862-4A50-8591-53F08A625161}" name="Task"/>
    <tableColumn id="3" xr3:uid="{DF199374-5D76-482B-BF70-1B7EA44E9FEF}" name="Manager"/>
    <tableColumn id="4" xr3:uid="{EA674554-5C90-419C-9DB1-8ABC219915CB}" name="Start Date" dataDxfId="12"/>
    <tableColumn id="5" xr3:uid="{D231A9A1-2EBF-4AEE-A9F6-227520D45091}" name="Duration"/>
    <tableColumn id="9" xr3:uid="{3BED8E1A-B51F-4CD1-BE81-CC8AB7A1E33E}" name="End Date" dataDxfId="11">
      <calculatedColumnFormula>WORKDAY.INTL(ProjectData[[#This Row],[Start Date]]-1,ProjectData[[#This Row],[Duration]],1)</calculatedColumnFormula>
    </tableColumn>
    <tableColumn id="10" xr3:uid="{7F754886-96E3-458C-8353-0ACB77DB7C58}" name="Days completed" dataDxfId="10"/>
    <tableColumn id="6" xr3:uid="{DE88CD9C-336B-4A4F-B0A3-335E9D3AA205}" name="Progress" dataDxfId="9" dataCellStyle="Percent">
      <calculatedColumnFormula>ProjectData[[#This Row],[Days completed]]/ProjectData[[#This Row],[Duration]]</calculatedColumnFormula>
    </tableColumn>
    <tableColumn id="7" xr3:uid="{228FFF67-97DC-4920-A4CA-3BA02BDCDB0E}" name="Budget" dataDxfId="8"/>
    <tableColumn id="8" xr3:uid="{2A751F2A-FE5C-4970-877F-DEB5C7004D5B}" name="Actual" dataDxfId="7"/>
  </tableColumns>
  <tableStyleInfo name="TableStyleMedium3" showFirstColumn="0" showLastColumn="0" showRowStripes="1" showColumnStripes="0"/>
</table>
</file>

<file path=xl/theme/theme1.xml><?xml version="1.0" encoding="utf-8"?>
<a:theme xmlns:a="http://schemas.openxmlformats.org/drawingml/2006/main" name="Office Theme">
  <a:themeElements>
    <a:clrScheme name="Violet II">
      <a:dk1>
        <a:sysClr val="windowText" lastClr="000000"/>
      </a:dk1>
      <a:lt1>
        <a:sysClr val="window" lastClr="FFFFFF"/>
      </a:lt1>
      <a:dk2>
        <a:srgbClr val="632E62"/>
      </a:dk2>
      <a:lt2>
        <a:srgbClr val="EAE5EB"/>
      </a:lt2>
      <a:accent1>
        <a:srgbClr val="92278F"/>
      </a:accent1>
      <a:accent2>
        <a:srgbClr val="9B57D3"/>
      </a:accent2>
      <a:accent3>
        <a:srgbClr val="755DD9"/>
      </a:accent3>
      <a:accent4>
        <a:srgbClr val="665EB8"/>
      </a:accent4>
      <a:accent5>
        <a:srgbClr val="45A5ED"/>
      </a:accent5>
      <a:accent6>
        <a:srgbClr val="5982DB"/>
      </a:accent6>
      <a:hlink>
        <a:srgbClr val="0066FF"/>
      </a:hlink>
      <a:folHlink>
        <a:srgbClr val="666699"/>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 Id="rId6" Type="http://schemas.microsoft.com/office/2007/relationships/slicer" Target="../slicers/slicer1.xml"/><Relationship Id="rId5" Type="http://schemas.openxmlformats.org/officeDocument/2006/relationships/ctrlProp" Target="../ctrlProps/ctrlProp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ivotTable" Target="../pivotTables/pivotTable3.xml"/><Relationship Id="rId1" Type="http://schemas.openxmlformats.org/officeDocument/2006/relationships/pivotTable" Target="../pivotTables/pivotTable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F25002-2566-487C-86C3-12E44792D9CD}">
  <dimension ref="A1:AJ46"/>
  <sheetViews>
    <sheetView showGridLines="0" tabSelected="1" zoomScale="90" zoomScaleNormal="90" workbookViewId="0">
      <pane xSplit="10" ySplit="5" topLeftCell="K6" activePane="bottomRight" state="frozen"/>
      <selection pane="topRight" activeCell="K1" sqref="K1"/>
      <selection pane="bottomLeft" activeCell="A6" sqref="A6"/>
      <selection pane="bottomRight" activeCell="C11" sqref="C11"/>
    </sheetView>
  </sheetViews>
  <sheetFormatPr defaultRowHeight="14.5" x14ac:dyDescent="0.35"/>
  <cols>
    <col min="1" max="1" width="13.08984375" customWidth="1"/>
    <col min="3" max="3" width="11.6328125" customWidth="1"/>
    <col min="4" max="4" width="12.1796875" bestFit="1" customWidth="1"/>
    <col min="5" max="5" width="11.6328125" bestFit="1" customWidth="1"/>
    <col min="6" max="6" width="12" customWidth="1"/>
    <col min="7" max="7" width="13.6328125" customWidth="1"/>
    <col min="8" max="8" width="12" customWidth="1"/>
    <col min="9" max="9" width="11.54296875" bestFit="1" customWidth="1"/>
    <col min="10" max="10" width="11.54296875" customWidth="1"/>
    <col min="17" max="17" width="7" bestFit="1" customWidth="1"/>
    <col min="18" max="18" width="6.90625" customWidth="1"/>
    <col min="19" max="19" width="7" bestFit="1" customWidth="1"/>
    <col min="22" max="22" width="6.81640625" customWidth="1"/>
  </cols>
  <sheetData>
    <row r="1" spans="1:36" s="1" customFormat="1" ht="36" customHeight="1" x14ac:dyDescent="0.35">
      <c r="A1" s="2" t="s">
        <v>0</v>
      </c>
      <c r="F1" s="12" t="str">
        <f>TEXT(MIN(D6:D54),"D-MMM-YY")&amp;" to "&amp;TEXT(MAX(E6:E54),"D-MMM-YY")</f>
        <v>17-Feb-21 to 15-Mar-21</v>
      </c>
    </row>
    <row r="2" spans="1:36" ht="24" customHeight="1" x14ac:dyDescent="0.35"/>
    <row r="3" spans="1:36" ht="23.4" customHeight="1" x14ac:dyDescent="0.35"/>
    <row r="4" spans="1:36" ht="28.25" customHeight="1" x14ac:dyDescent="0.35"/>
    <row r="5" spans="1:36" s="15" customFormat="1" x14ac:dyDescent="0.35">
      <c r="A5" s="16" t="s">
        <v>1</v>
      </c>
      <c r="B5" s="13" t="s">
        <v>2</v>
      </c>
      <c r="C5" s="13" t="s">
        <v>3</v>
      </c>
      <c r="D5" s="13" t="s">
        <v>4</v>
      </c>
      <c r="E5" s="13" t="s">
        <v>6</v>
      </c>
      <c r="F5" s="13" t="s">
        <v>5</v>
      </c>
      <c r="G5" s="13" t="s">
        <v>47</v>
      </c>
      <c r="H5" s="13" t="s">
        <v>8</v>
      </c>
      <c r="I5" s="15" t="s">
        <v>32</v>
      </c>
      <c r="J5" s="15" t="s">
        <v>33</v>
      </c>
      <c r="K5" s="14" cm="1">
        <f t="array" ref="K5:AJ5">_xlfn.SEQUENCE(1,26,MIN(D6:D54)+Working!N4,1)</f>
        <v>44244</v>
      </c>
      <c r="L5" s="14">
        <v>44245</v>
      </c>
      <c r="M5" s="14">
        <v>44246</v>
      </c>
      <c r="N5" s="14">
        <v>44247</v>
      </c>
      <c r="O5" s="14">
        <v>44248</v>
      </c>
      <c r="P5" s="14">
        <v>44249</v>
      </c>
      <c r="Q5" s="14">
        <v>44250</v>
      </c>
      <c r="R5" s="14">
        <v>44251</v>
      </c>
      <c r="S5" s="14">
        <v>44252</v>
      </c>
      <c r="T5" s="14">
        <v>44253</v>
      </c>
      <c r="U5" s="14">
        <v>44254</v>
      </c>
      <c r="V5" s="14">
        <v>44255</v>
      </c>
      <c r="W5" s="14">
        <v>44256</v>
      </c>
      <c r="X5" s="14">
        <v>44257</v>
      </c>
      <c r="Y5" s="14">
        <v>44258</v>
      </c>
      <c r="Z5" s="14">
        <v>44259</v>
      </c>
      <c r="AA5" s="14">
        <v>44260</v>
      </c>
      <c r="AB5" s="14">
        <v>44261</v>
      </c>
      <c r="AC5" s="14">
        <v>44262</v>
      </c>
      <c r="AD5" s="14">
        <v>44263</v>
      </c>
      <c r="AE5" s="14">
        <v>44264</v>
      </c>
      <c r="AF5" s="14">
        <v>44265</v>
      </c>
      <c r="AG5" s="14">
        <v>44266</v>
      </c>
      <c r="AH5" s="14">
        <v>44267</v>
      </c>
      <c r="AI5" s="14">
        <v>44268</v>
      </c>
      <c r="AJ5" s="14">
        <v>44269</v>
      </c>
    </row>
    <row r="6" spans="1:36" x14ac:dyDescent="0.35">
      <c r="A6" t="s">
        <v>30</v>
      </c>
      <c r="B6" t="s">
        <v>12</v>
      </c>
      <c r="C6" t="s">
        <v>17</v>
      </c>
      <c r="D6" s="4">
        <v>44255</v>
      </c>
      <c r="E6" s="4">
        <v>44265</v>
      </c>
      <c r="F6">
        <v>8</v>
      </c>
      <c r="G6" s="5">
        <v>3</v>
      </c>
      <c r="H6" s="9">
        <v>0.375</v>
      </c>
      <c r="I6" s="10">
        <v>96000</v>
      </c>
      <c r="J6" s="10">
        <v>32256</v>
      </c>
    </row>
    <row r="7" spans="1:36" x14ac:dyDescent="0.35">
      <c r="B7" t="s">
        <v>14</v>
      </c>
      <c r="C7" t="s">
        <v>19</v>
      </c>
      <c r="D7" s="4">
        <v>44257</v>
      </c>
      <c r="E7" s="4">
        <v>44267</v>
      </c>
      <c r="F7">
        <v>9</v>
      </c>
      <c r="G7" s="5">
        <v>4</v>
      </c>
      <c r="H7" s="9">
        <v>0.44444444444444442</v>
      </c>
      <c r="I7" s="10">
        <v>513000</v>
      </c>
      <c r="J7" s="10">
        <v>226233</v>
      </c>
    </row>
    <row r="8" spans="1:36" x14ac:dyDescent="0.35">
      <c r="B8" t="s">
        <v>16</v>
      </c>
      <c r="C8" t="s">
        <v>21</v>
      </c>
      <c r="D8" s="4">
        <v>44247</v>
      </c>
      <c r="E8" s="4">
        <v>44253</v>
      </c>
      <c r="F8">
        <v>5</v>
      </c>
      <c r="G8" s="5">
        <v>3</v>
      </c>
      <c r="H8" s="9">
        <v>0.6</v>
      </c>
      <c r="I8" s="10">
        <v>616000</v>
      </c>
      <c r="J8" s="10">
        <v>401579</v>
      </c>
    </row>
    <row r="9" spans="1:36" x14ac:dyDescent="0.35">
      <c r="B9" t="s">
        <v>18</v>
      </c>
      <c r="C9" t="s">
        <v>13</v>
      </c>
      <c r="D9" s="4">
        <v>44246</v>
      </c>
      <c r="E9" s="4">
        <v>44250</v>
      </c>
      <c r="F9">
        <v>3</v>
      </c>
      <c r="G9" s="5">
        <v>3</v>
      </c>
      <c r="H9" s="9">
        <v>1</v>
      </c>
      <c r="I9" s="10">
        <v>817000</v>
      </c>
      <c r="J9" s="10">
        <v>807069</v>
      </c>
    </row>
    <row r="10" spans="1:36" x14ac:dyDescent="0.35">
      <c r="B10" t="s">
        <v>20</v>
      </c>
      <c r="C10" t="s">
        <v>15</v>
      </c>
      <c r="D10" s="4">
        <v>44248</v>
      </c>
      <c r="E10" s="4">
        <v>44257</v>
      </c>
      <c r="F10">
        <v>7</v>
      </c>
      <c r="G10" s="5">
        <v>3</v>
      </c>
      <c r="H10" s="9">
        <v>0.42857142857142855</v>
      </c>
      <c r="I10" s="10">
        <v>372000</v>
      </c>
      <c r="J10" s="10">
        <v>173166</v>
      </c>
    </row>
    <row r="11" spans="1:36" x14ac:dyDescent="0.35">
      <c r="B11" t="s">
        <v>22</v>
      </c>
      <c r="C11" t="s">
        <v>17</v>
      </c>
      <c r="D11" s="4">
        <v>44251</v>
      </c>
      <c r="E11" s="4">
        <v>44264</v>
      </c>
      <c r="F11">
        <v>10</v>
      </c>
      <c r="G11" s="5">
        <v>2</v>
      </c>
      <c r="H11" s="9">
        <v>0.2</v>
      </c>
      <c r="I11" s="10">
        <v>50000</v>
      </c>
      <c r="J11" s="10">
        <v>8400</v>
      </c>
    </row>
    <row r="12" spans="1:36" x14ac:dyDescent="0.35">
      <c r="B12" t="s">
        <v>23</v>
      </c>
      <c r="C12" t="s">
        <v>19</v>
      </c>
      <c r="D12" s="4">
        <v>44251</v>
      </c>
      <c r="E12" s="4">
        <v>44264</v>
      </c>
      <c r="F12">
        <v>10</v>
      </c>
      <c r="G12" s="5">
        <v>3</v>
      </c>
      <c r="H12" s="9">
        <v>0.3</v>
      </c>
      <c r="I12" s="10">
        <v>807000</v>
      </c>
      <c r="J12" s="10">
        <v>262679</v>
      </c>
    </row>
    <row r="13" spans="1:36" x14ac:dyDescent="0.35">
      <c r="B13" t="s">
        <v>24</v>
      </c>
      <c r="C13" t="s">
        <v>21</v>
      </c>
      <c r="D13" s="4">
        <v>44251</v>
      </c>
      <c r="E13" s="4">
        <v>44253</v>
      </c>
      <c r="F13">
        <v>3</v>
      </c>
      <c r="G13" s="5">
        <v>0</v>
      </c>
      <c r="H13" s="9">
        <v>0</v>
      </c>
      <c r="I13" s="10">
        <v>691000</v>
      </c>
      <c r="J13" s="10">
        <v>0</v>
      </c>
    </row>
    <row r="14" spans="1:36" x14ac:dyDescent="0.35">
      <c r="A14" t="s">
        <v>29</v>
      </c>
      <c r="B14" t="s">
        <v>12</v>
      </c>
      <c r="C14" t="s">
        <v>13</v>
      </c>
      <c r="D14" s="4">
        <v>44257</v>
      </c>
      <c r="E14" s="4">
        <v>44267</v>
      </c>
      <c r="F14">
        <v>9</v>
      </c>
      <c r="G14" s="5">
        <v>8</v>
      </c>
      <c r="H14" s="9">
        <v>0.88888888888888884</v>
      </c>
      <c r="I14" s="10">
        <v>787000</v>
      </c>
      <c r="J14" s="10">
        <v>727188</v>
      </c>
    </row>
    <row r="15" spans="1:36" x14ac:dyDescent="0.35">
      <c r="B15" t="s">
        <v>14</v>
      </c>
      <c r="C15" t="s">
        <v>15</v>
      </c>
      <c r="D15" s="4">
        <v>44257</v>
      </c>
      <c r="E15" s="4">
        <v>44270</v>
      </c>
      <c r="F15">
        <v>10</v>
      </c>
      <c r="G15" s="5">
        <v>2</v>
      </c>
      <c r="H15" s="9">
        <v>0.2</v>
      </c>
      <c r="I15" s="10">
        <v>228000</v>
      </c>
      <c r="J15" s="10">
        <v>47880</v>
      </c>
    </row>
    <row r="16" spans="1:36" x14ac:dyDescent="0.35">
      <c r="B16" t="s">
        <v>16</v>
      </c>
      <c r="C16" t="s">
        <v>17</v>
      </c>
      <c r="D16" s="4">
        <v>44244</v>
      </c>
      <c r="E16" s="4">
        <v>44249</v>
      </c>
      <c r="F16">
        <v>4</v>
      </c>
      <c r="G16" s="5">
        <v>0</v>
      </c>
      <c r="H16" s="9">
        <v>0</v>
      </c>
      <c r="I16" s="10">
        <v>147000</v>
      </c>
      <c r="J16" s="10">
        <v>0</v>
      </c>
    </row>
    <row r="17" spans="1:10" x14ac:dyDescent="0.35">
      <c r="B17" t="s">
        <v>18</v>
      </c>
      <c r="C17" t="s">
        <v>19</v>
      </c>
      <c r="D17" s="4">
        <v>44246</v>
      </c>
      <c r="E17" s="4">
        <v>44257</v>
      </c>
      <c r="F17">
        <v>8</v>
      </c>
      <c r="G17" s="5">
        <v>5</v>
      </c>
      <c r="H17" s="9">
        <v>0.625</v>
      </c>
      <c r="I17" s="10">
        <v>338000</v>
      </c>
      <c r="J17" s="10">
        <v>205123</v>
      </c>
    </row>
    <row r="18" spans="1:10" x14ac:dyDescent="0.35">
      <c r="B18" t="s">
        <v>20</v>
      </c>
      <c r="C18" t="s">
        <v>21</v>
      </c>
      <c r="D18" s="4">
        <v>44251</v>
      </c>
      <c r="E18" s="4">
        <v>44264</v>
      </c>
      <c r="F18">
        <v>10</v>
      </c>
      <c r="G18" s="5">
        <v>3</v>
      </c>
      <c r="H18" s="9">
        <v>0.3</v>
      </c>
      <c r="I18" s="10">
        <v>857000</v>
      </c>
      <c r="J18" s="10">
        <v>305949</v>
      </c>
    </row>
    <row r="19" spans="1:10" x14ac:dyDescent="0.35">
      <c r="B19" t="s">
        <v>22</v>
      </c>
      <c r="C19" t="s">
        <v>13</v>
      </c>
      <c r="D19" s="4">
        <v>44252</v>
      </c>
      <c r="E19" s="4">
        <v>44259</v>
      </c>
      <c r="F19">
        <v>6</v>
      </c>
      <c r="G19" s="5">
        <v>3</v>
      </c>
      <c r="H19" s="9">
        <v>0.5</v>
      </c>
      <c r="I19" s="10">
        <v>602000</v>
      </c>
      <c r="J19" s="10">
        <v>322371</v>
      </c>
    </row>
    <row r="20" spans="1:10" x14ac:dyDescent="0.35">
      <c r="B20" t="s">
        <v>23</v>
      </c>
      <c r="C20" t="s">
        <v>15</v>
      </c>
      <c r="D20" s="4">
        <v>44252</v>
      </c>
      <c r="E20" s="4">
        <v>44257</v>
      </c>
      <c r="F20">
        <v>4</v>
      </c>
      <c r="G20" s="5">
        <v>2</v>
      </c>
      <c r="H20" s="9">
        <v>0.5</v>
      </c>
      <c r="I20" s="10">
        <v>990000</v>
      </c>
      <c r="J20" s="10">
        <v>451440</v>
      </c>
    </row>
    <row r="21" spans="1:10" x14ac:dyDescent="0.35">
      <c r="A21" t="s">
        <v>11</v>
      </c>
      <c r="B21" t="s">
        <v>12</v>
      </c>
      <c r="C21" t="s">
        <v>13</v>
      </c>
      <c r="D21" s="4">
        <v>44244</v>
      </c>
      <c r="E21" s="4">
        <v>44250</v>
      </c>
      <c r="F21">
        <v>5</v>
      </c>
      <c r="G21" s="5">
        <v>2</v>
      </c>
      <c r="H21" s="9">
        <v>0.4</v>
      </c>
      <c r="I21" s="10">
        <v>218000</v>
      </c>
      <c r="J21" s="10">
        <v>97337</v>
      </c>
    </row>
    <row r="22" spans="1:10" x14ac:dyDescent="0.35">
      <c r="B22" t="s">
        <v>26</v>
      </c>
      <c r="C22" t="s">
        <v>21</v>
      </c>
      <c r="D22" s="4">
        <v>44251</v>
      </c>
      <c r="E22" s="4">
        <v>44258</v>
      </c>
      <c r="F22">
        <v>6</v>
      </c>
      <c r="G22" s="5">
        <v>3</v>
      </c>
      <c r="H22" s="9">
        <v>0.5</v>
      </c>
      <c r="I22" s="10">
        <v>416000</v>
      </c>
      <c r="J22" s="10">
        <v>175015</v>
      </c>
    </row>
    <row r="23" spans="1:10" x14ac:dyDescent="0.35">
      <c r="B23" t="s">
        <v>14</v>
      </c>
      <c r="C23" t="s">
        <v>15</v>
      </c>
      <c r="D23" s="4">
        <v>44244</v>
      </c>
      <c r="E23" s="4">
        <v>44251</v>
      </c>
      <c r="F23">
        <v>6</v>
      </c>
      <c r="G23" s="5">
        <v>3</v>
      </c>
      <c r="H23" s="9">
        <v>0.5</v>
      </c>
      <c r="I23" s="10">
        <v>393000</v>
      </c>
      <c r="J23" s="10">
        <v>177440</v>
      </c>
    </row>
    <row r="24" spans="1:10" x14ac:dyDescent="0.35">
      <c r="B24" t="s">
        <v>16</v>
      </c>
      <c r="C24" t="s">
        <v>17</v>
      </c>
      <c r="D24" s="4">
        <v>44245</v>
      </c>
      <c r="E24" s="4">
        <v>44258</v>
      </c>
      <c r="F24">
        <v>10</v>
      </c>
      <c r="G24" s="5">
        <v>4</v>
      </c>
      <c r="H24" s="9">
        <v>0.4</v>
      </c>
      <c r="I24" s="10">
        <v>86000</v>
      </c>
      <c r="J24" s="10">
        <v>31046</v>
      </c>
    </row>
    <row r="25" spans="1:10" x14ac:dyDescent="0.35">
      <c r="B25" t="s">
        <v>18</v>
      </c>
      <c r="C25" t="s">
        <v>19</v>
      </c>
      <c r="D25" s="4">
        <v>44248</v>
      </c>
      <c r="E25" s="4">
        <v>44259</v>
      </c>
      <c r="F25">
        <v>9</v>
      </c>
      <c r="G25" s="5">
        <v>3</v>
      </c>
      <c r="H25" s="9">
        <v>0.33333333333333331</v>
      </c>
      <c r="I25" s="10">
        <v>732000</v>
      </c>
      <c r="J25" s="10">
        <v>261324</v>
      </c>
    </row>
    <row r="26" spans="1:10" x14ac:dyDescent="0.35">
      <c r="B26" t="s">
        <v>20</v>
      </c>
      <c r="C26" t="s">
        <v>21</v>
      </c>
      <c r="D26" s="4">
        <v>44244</v>
      </c>
      <c r="E26" s="4">
        <v>44249</v>
      </c>
      <c r="F26">
        <v>4</v>
      </c>
      <c r="G26" s="5">
        <v>1</v>
      </c>
      <c r="H26" s="9">
        <v>0.25</v>
      </c>
      <c r="I26" s="10">
        <v>492000</v>
      </c>
      <c r="J26" s="10">
        <v>116850</v>
      </c>
    </row>
    <row r="27" spans="1:10" x14ac:dyDescent="0.35">
      <c r="B27" t="s">
        <v>22</v>
      </c>
      <c r="C27" t="s">
        <v>13</v>
      </c>
      <c r="D27" s="4">
        <v>44247</v>
      </c>
      <c r="E27" s="4">
        <v>44256</v>
      </c>
      <c r="F27">
        <v>6</v>
      </c>
      <c r="G27" s="5">
        <v>0</v>
      </c>
      <c r="H27" s="9">
        <v>0</v>
      </c>
      <c r="I27" s="10">
        <v>188000</v>
      </c>
      <c r="J27" s="10">
        <v>0</v>
      </c>
    </row>
    <row r="28" spans="1:10" x14ac:dyDescent="0.35">
      <c r="B28" t="s">
        <v>23</v>
      </c>
      <c r="C28" t="s">
        <v>15</v>
      </c>
      <c r="D28" s="4">
        <v>44247</v>
      </c>
      <c r="E28" s="4">
        <v>44257</v>
      </c>
      <c r="F28">
        <v>7</v>
      </c>
      <c r="G28" s="5">
        <v>3</v>
      </c>
      <c r="H28" s="9">
        <v>0.42857142857142855</v>
      </c>
      <c r="I28" s="10">
        <v>180000</v>
      </c>
      <c r="J28" s="10">
        <v>79380</v>
      </c>
    </row>
    <row r="29" spans="1:10" x14ac:dyDescent="0.35">
      <c r="B29" t="s">
        <v>24</v>
      </c>
      <c r="C29" t="s">
        <v>17</v>
      </c>
      <c r="D29" s="4">
        <v>44251</v>
      </c>
      <c r="E29" s="4">
        <v>44257</v>
      </c>
      <c r="F29">
        <v>5</v>
      </c>
      <c r="G29" s="5">
        <v>2</v>
      </c>
      <c r="H29" s="9">
        <v>0.4</v>
      </c>
      <c r="I29" s="10">
        <v>582000</v>
      </c>
      <c r="J29" s="10">
        <v>195231</v>
      </c>
    </row>
    <row r="30" spans="1:10" x14ac:dyDescent="0.35">
      <c r="B30" t="s">
        <v>25</v>
      </c>
      <c r="C30" t="s">
        <v>19</v>
      </c>
      <c r="D30" s="4">
        <v>44251</v>
      </c>
      <c r="E30" s="4">
        <v>44263</v>
      </c>
      <c r="F30">
        <v>9</v>
      </c>
      <c r="G30" s="5">
        <v>1</v>
      </c>
      <c r="H30" s="9">
        <v>0.1111111111111111</v>
      </c>
      <c r="I30" s="10">
        <v>562000</v>
      </c>
      <c r="J30" s="10">
        <v>74746</v>
      </c>
    </row>
    <row r="31" spans="1:10" x14ac:dyDescent="0.35">
      <c r="A31" t="s">
        <v>27</v>
      </c>
      <c r="B31" t="s">
        <v>12</v>
      </c>
      <c r="C31" t="s">
        <v>13</v>
      </c>
      <c r="D31" s="4">
        <v>44245</v>
      </c>
      <c r="E31" s="4">
        <v>44253</v>
      </c>
      <c r="F31">
        <v>7</v>
      </c>
      <c r="G31" s="5">
        <v>7</v>
      </c>
      <c r="H31" s="9">
        <v>1</v>
      </c>
      <c r="I31" s="10">
        <v>293000</v>
      </c>
      <c r="J31" s="10">
        <v>273001</v>
      </c>
    </row>
    <row r="32" spans="1:10" x14ac:dyDescent="0.35">
      <c r="B32" t="s">
        <v>26</v>
      </c>
      <c r="C32" t="s">
        <v>21</v>
      </c>
      <c r="D32" s="4">
        <v>44244</v>
      </c>
      <c r="E32" s="4">
        <v>44246</v>
      </c>
      <c r="F32">
        <v>3</v>
      </c>
      <c r="G32" s="5">
        <v>3</v>
      </c>
      <c r="H32" s="9">
        <v>1</v>
      </c>
      <c r="I32" s="10">
        <v>68000</v>
      </c>
      <c r="J32" s="10">
        <v>64987</v>
      </c>
    </row>
    <row r="33" spans="1:10" x14ac:dyDescent="0.35">
      <c r="B33" t="s">
        <v>14</v>
      </c>
      <c r="C33" t="s">
        <v>15</v>
      </c>
      <c r="D33" s="4">
        <v>44244</v>
      </c>
      <c r="E33" s="4">
        <v>44256</v>
      </c>
      <c r="F33">
        <v>9</v>
      </c>
      <c r="G33" s="5">
        <v>4</v>
      </c>
      <c r="H33" s="9">
        <v>0.44444444444444442</v>
      </c>
      <c r="I33" s="10">
        <v>224000</v>
      </c>
      <c r="J33" s="10">
        <v>57910</v>
      </c>
    </row>
    <row r="34" spans="1:10" x14ac:dyDescent="0.35">
      <c r="B34" t="s">
        <v>16</v>
      </c>
      <c r="C34" t="s">
        <v>17</v>
      </c>
      <c r="D34" s="4">
        <v>44245</v>
      </c>
      <c r="E34" s="4">
        <v>44256</v>
      </c>
      <c r="F34">
        <v>8</v>
      </c>
      <c r="G34" s="5">
        <v>0</v>
      </c>
      <c r="H34" s="9">
        <v>0</v>
      </c>
      <c r="I34" s="10">
        <v>978000</v>
      </c>
      <c r="J34" s="10">
        <v>0</v>
      </c>
    </row>
    <row r="35" spans="1:10" x14ac:dyDescent="0.35">
      <c r="B35" t="s">
        <v>18</v>
      </c>
      <c r="C35" t="s">
        <v>19</v>
      </c>
      <c r="D35" s="4">
        <v>44247</v>
      </c>
      <c r="E35" s="4">
        <v>44257</v>
      </c>
      <c r="F35">
        <v>7</v>
      </c>
      <c r="G35" s="5">
        <v>3</v>
      </c>
      <c r="H35" s="9">
        <v>0.42857142857142855</v>
      </c>
      <c r="I35" s="10">
        <v>932000</v>
      </c>
      <c r="J35" s="10">
        <v>379157</v>
      </c>
    </row>
    <row r="36" spans="1:10" x14ac:dyDescent="0.35">
      <c r="B36" t="s">
        <v>20</v>
      </c>
      <c r="C36" t="s">
        <v>21</v>
      </c>
      <c r="D36" s="4">
        <v>44248</v>
      </c>
      <c r="E36" s="4">
        <v>44252</v>
      </c>
      <c r="F36">
        <v>4</v>
      </c>
      <c r="G36" s="5">
        <v>1</v>
      </c>
      <c r="H36" s="9">
        <v>0.25</v>
      </c>
      <c r="I36" s="10">
        <v>854000</v>
      </c>
      <c r="J36" s="10">
        <v>322812</v>
      </c>
    </row>
    <row r="37" spans="1:10" x14ac:dyDescent="0.35">
      <c r="B37" t="s">
        <v>22</v>
      </c>
      <c r="C37" t="s">
        <v>13</v>
      </c>
      <c r="D37" s="4">
        <v>44248</v>
      </c>
      <c r="E37" s="4">
        <v>44256</v>
      </c>
      <c r="F37">
        <v>6</v>
      </c>
      <c r="G37" s="5">
        <v>3</v>
      </c>
      <c r="H37" s="9">
        <v>0.5</v>
      </c>
      <c r="I37" s="10">
        <v>81000</v>
      </c>
      <c r="J37" s="10">
        <v>38461</v>
      </c>
    </row>
    <row r="38" spans="1:10" x14ac:dyDescent="0.35">
      <c r="B38" t="s">
        <v>23</v>
      </c>
      <c r="C38" t="s">
        <v>15</v>
      </c>
      <c r="D38" s="4">
        <v>44251</v>
      </c>
      <c r="E38" s="4">
        <v>44258</v>
      </c>
      <c r="F38">
        <v>6</v>
      </c>
      <c r="G38" s="5">
        <v>5</v>
      </c>
      <c r="H38" s="9">
        <v>0.83333333333333337</v>
      </c>
      <c r="I38" s="10">
        <v>169000</v>
      </c>
      <c r="J38" s="10">
        <v>136468</v>
      </c>
    </row>
    <row r="39" spans="1:10" x14ac:dyDescent="0.35">
      <c r="B39" t="s">
        <v>24</v>
      </c>
      <c r="C39" t="s">
        <v>17</v>
      </c>
      <c r="D39" s="4">
        <v>44252</v>
      </c>
      <c r="E39" s="4">
        <v>44257</v>
      </c>
      <c r="F39">
        <v>4</v>
      </c>
      <c r="G39" s="5">
        <v>1</v>
      </c>
      <c r="H39" s="9">
        <v>0.25</v>
      </c>
      <c r="I39" s="10">
        <v>61000</v>
      </c>
      <c r="J39" s="10">
        <v>12078</v>
      </c>
    </row>
    <row r="40" spans="1:10" x14ac:dyDescent="0.35">
      <c r="B40" t="s">
        <v>25</v>
      </c>
      <c r="C40" t="s">
        <v>19</v>
      </c>
      <c r="D40" s="4">
        <v>44254</v>
      </c>
      <c r="E40" s="4">
        <v>44264</v>
      </c>
      <c r="F40">
        <v>7</v>
      </c>
      <c r="G40" s="5">
        <v>3</v>
      </c>
      <c r="H40" s="9">
        <v>0.42857142857142855</v>
      </c>
      <c r="I40" s="10">
        <v>645000</v>
      </c>
      <c r="J40" s="10">
        <v>273048</v>
      </c>
    </row>
    <row r="41" spans="1:10" x14ac:dyDescent="0.35">
      <c r="A41" t="s">
        <v>28</v>
      </c>
      <c r="B41" t="s">
        <v>12</v>
      </c>
      <c r="C41" t="s">
        <v>13</v>
      </c>
      <c r="D41" s="4">
        <v>44244</v>
      </c>
      <c r="E41" s="4">
        <v>44257</v>
      </c>
      <c r="F41">
        <v>10</v>
      </c>
      <c r="G41" s="5">
        <v>5</v>
      </c>
      <c r="H41" s="9">
        <v>0.5</v>
      </c>
      <c r="I41" s="10">
        <v>839000</v>
      </c>
      <c r="J41" s="10">
        <v>406974</v>
      </c>
    </row>
    <row r="42" spans="1:10" x14ac:dyDescent="0.35">
      <c r="B42" t="s">
        <v>14</v>
      </c>
      <c r="C42" t="s">
        <v>15</v>
      </c>
      <c r="D42" s="4">
        <v>44248</v>
      </c>
      <c r="E42" s="4">
        <v>44253</v>
      </c>
      <c r="F42">
        <v>5</v>
      </c>
      <c r="G42" s="5">
        <v>4</v>
      </c>
      <c r="H42" s="9">
        <v>0.8</v>
      </c>
      <c r="I42" s="10">
        <v>729000</v>
      </c>
      <c r="J42" s="10">
        <v>487139</v>
      </c>
    </row>
    <row r="43" spans="1:10" x14ac:dyDescent="0.35">
      <c r="B43" t="s">
        <v>16</v>
      </c>
      <c r="C43" t="s">
        <v>17</v>
      </c>
      <c r="D43" s="4">
        <v>44251</v>
      </c>
      <c r="E43" s="4">
        <v>44259</v>
      </c>
      <c r="F43">
        <v>7</v>
      </c>
      <c r="G43" s="5">
        <v>3</v>
      </c>
      <c r="H43" s="9">
        <v>0.42857142857142855</v>
      </c>
      <c r="I43" s="10">
        <v>826000</v>
      </c>
      <c r="J43" s="10">
        <v>298186</v>
      </c>
    </row>
    <row r="44" spans="1:10" x14ac:dyDescent="0.35">
      <c r="B44" t="s">
        <v>18</v>
      </c>
      <c r="C44" t="s">
        <v>19</v>
      </c>
      <c r="D44" s="4">
        <v>44253</v>
      </c>
      <c r="E44" s="4">
        <v>44263</v>
      </c>
      <c r="F44">
        <v>7</v>
      </c>
      <c r="G44" s="5">
        <v>2</v>
      </c>
      <c r="H44" s="9">
        <v>0.2857142857142857</v>
      </c>
      <c r="I44" s="10">
        <v>895000</v>
      </c>
      <c r="J44" s="10">
        <v>280583</v>
      </c>
    </row>
    <row r="45" spans="1:10" x14ac:dyDescent="0.35">
      <c r="B45" t="s">
        <v>20</v>
      </c>
      <c r="C45" t="s">
        <v>21</v>
      </c>
      <c r="D45" s="4">
        <v>44255</v>
      </c>
      <c r="E45" s="4">
        <v>44258</v>
      </c>
      <c r="F45">
        <v>3</v>
      </c>
      <c r="G45" s="5">
        <v>2</v>
      </c>
      <c r="H45" s="9">
        <v>0.66666666666666663</v>
      </c>
      <c r="I45" s="10">
        <v>341000</v>
      </c>
      <c r="J45" s="10">
        <v>129785</v>
      </c>
    </row>
    <row r="46" spans="1:10" x14ac:dyDescent="0.35">
      <c r="A46" t="s">
        <v>31</v>
      </c>
      <c r="I46" s="10">
        <v>19695000</v>
      </c>
      <c r="J46" s="10">
        <v>8340291</v>
      </c>
    </row>
  </sheetData>
  <sheetProtection algorithmName="SHA-512" hashValue="XHRtjlshWMJlzshnEDEt7gLa7gpyIPLEl3XXYSeNl1+WVq983RlS3ZdcIxAkA7my3MnQpUDGjvIZjNolfNy3rg==" saltValue="oSd+5cPoKEEdvoKgaeIvFw==" spinCount="100000" sheet="1" formatCells="0" formatColumns="0" formatRows="0" insertColumns="0" insertRows="0" insertHyperlinks="0" deleteColumns="0" deleteRows="0" sort="0" autoFilter="0" pivotTables="0"/>
  <conditionalFormatting sqref="H6:H45">
    <cfRule type="dataBar" priority="8">
      <dataBar>
        <cfvo type="min"/>
        <cfvo type="max"/>
        <color theme="3" tint="0.59999389629810485"/>
      </dataBar>
      <extLst>
        <ext xmlns:x14="http://schemas.microsoft.com/office/spreadsheetml/2009/9/main" uri="{B025F937-C7B1-47D3-B67F-A62EFF666E3E}">
          <x14:id>{1747226D-4703-4372-9119-5F104ECAFE38}</x14:id>
        </ext>
      </extLst>
    </cfRule>
  </conditionalFormatting>
  <conditionalFormatting sqref="K5:AJ5">
    <cfRule type="expression" dxfId="5" priority="7">
      <formula>K$5&lt;&gt;""</formula>
    </cfRule>
  </conditionalFormatting>
  <conditionalFormatting sqref="K6:AJ54">
    <cfRule type="expression" dxfId="4" priority="1">
      <formula>$A6="Grand Total"</formula>
    </cfRule>
    <cfRule type="expression" dxfId="3" priority="2" stopIfTrue="1">
      <formula>AND(WEEKDAY(K$5,2)&gt;5,$B6&lt;&gt;"")</formula>
    </cfRule>
    <cfRule type="expression" dxfId="2" priority="3" stopIfTrue="1">
      <formula>AND(K$5&gt;= WORKDAY.INTL($D6,$G6,1),$H6=0,K$5&lt;=$E6)</formula>
    </cfRule>
    <cfRule type="expression" dxfId="1" priority="4">
      <formula>AND(K$5&gt;=WORKDAY.INTL($D6,$G6,1),$H6&lt;&gt;1,K$5&lt;=$E6)</formula>
    </cfRule>
    <cfRule type="expression" dxfId="0" priority="5">
      <formula>AND(K$5&gt;=$D6,WORKDAY.INTL($D6,$G6,1)-1&gt;=K$5)</formula>
    </cfRule>
  </conditionalFormatting>
  <pageMargins left="0.7" right="0.7" top="0.75" bottom="0.75" header="0.3" footer="0.3"/>
  <pageSetup paperSize="9" orientation="portrait" r:id="rId2"/>
  <drawing r:id="rId3"/>
  <legacyDrawing r:id="rId4"/>
  <mc:AlternateContent xmlns:mc="http://schemas.openxmlformats.org/markup-compatibility/2006">
    <mc:Choice Requires="x14">
      <controls>
        <mc:AlternateContent xmlns:mc="http://schemas.openxmlformats.org/markup-compatibility/2006">
          <mc:Choice Requires="x14">
            <control shapeId="1025" r:id="rId5" name="Scroll Bar 1">
              <controlPr defaultSize="0" autoPict="0">
                <anchor moveWithCells="1">
                  <from>
                    <xdr:col>7</xdr:col>
                    <xdr:colOff>565150</xdr:colOff>
                    <xdr:row>0</xdr:row>
                    <xdr:rowOff>88900</xdr:rowOff>
                  </from>
                  <to>
                    <xdr:col>10</xdr:col>
                    <xdr:colOff>0</xdr:colOff>
                    <xdr:row>0</xdr:row>
                    <xdr:rowOff>393700</xdr:rowOff>
                  </to>
                </anchor>
              </controlPr>
            </control>
          </mc:Choice>
        </mc:AlternateContent>
      </controls>
    </mc:Choice>
  </mc:AlternateContent>
  <extLst>
    <ext xmlns:x14="http://schemas.microsoft.com/office/spreadsheetml/2009/9/main" uri="{78C0D931-6437-407d-A8EE-F0AAD7539E65}">
      <x14:conditionalFormattings>
        <x14:conditionalFormatting xmlns:xm="http://schemas.microsoft.com/office/excel/2006/main">
          <x14:cfRule type="dataBar" id="{1747226D-4703-4372-9119-5F104ECAFE38}">
            <x14:dataBar minLength="0" maxLength="100" border="1" negativeBarBorderColorSameAsPositive="0">
              <x14:cfvo type="autoMin"/>
              <x14:cfvo type="autoMax"/>
              <x14:borderColor rgb="FF638EC6"/>
              <x14:negativeFillColor rgb="FFFF0000"/>
              <x14:negativeBorderColor rgb="FFFF0000"/>
              <x14:axisColor rgb="FF000000"/>
            </x14:dataBar>
          </x14:cfRule>
          <xm:sqref>H6:H45</xm:sqref>
        </x14:conditionalFormatting>
      </x14:conditionalFormattings>
    </ext>
    <ext xmlns:x14="http://schemas.microsoft.com/office/spreadsheetml/2009/9/main" uri="{A8765BA9-456A-4dab-B4F3-ACF838C121DE}">
      <x14:slicerList>
        <x14:slicer r:id="rId6"/>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851114-D179-4B49-B9CB-6B384E787EE4}">
  <dimension ref="A1:L41"/>
  <sheetViews>
    <sheetView topLeftCell="A19" workbookViewId="0">
      <selection activeCell="A42" sqref="A42"/>
    </sheetView>
  </sheetViews>
  <sheetFormatPr defaultRowHeight="14.5" x14ac:dyDescent="0.35"/>
  <cols>
    <col min="1" max="1" width="9.1796875" bestFit="1" customWidth="1"/>
    <col min="2" max="2" width="7.08984375" bestFit="1" customWidth="1"/>
    <col min="3" max="3" width="10.81640625" bestFit="1" customWidth="1"/>
    <col min="4" max="4" width="11.54296875" bestFit="1" customWidth="1"/>
    <col min="5" max="5" width="10.54296875" bestFit="1" customWidth="1"/>
    <col min="6" max="6" width="10.81640625" bestFit="1" customWidth="1"/>
    <col min="7" max="7" width="16.81640625" bestFit="1" customWidth="1"/>
    <col min="8" max="8" width="10.36328125" bestFit="1" customWidth="1"/>
    <col min="9" max="9" width="9.1796875" bestFit="1" customWidth="1"/>
    <col min="10" max="10" width="8.54296875" bestFit="1" customWidth="1"/>
  </cols>
  <sheetData>
    <row r="1" spans="1:12" x14ac:dyDescent="0.35">
      <c r="A1" t="s">
        <v>1</v>
      </c>
      <c r="B1" t="s">
        <v>2</v>
      </c>
      <c r="C1" t="s">
        <v>3</v>
      </c>
      <c r="D1" s="3" t="s">
        <v>4</v>
      </c>
      <c r="E1" t="s">
        <v>5</v>
      </c>
      <c r="F1" s="4" t="s">
        <v>6</v>
      </c>
      <c r="G1" s="5" t="s">
        <v>7</v>
      </c>
      <c r="H1" t="s">
        <v>8</v>
      </c>
      <c r="I1" t="s">
        <v>9</v>
      </c>
      <c r="J1" t="s">
        <v>10</v>
      </c>
    </row>
    <row r="2" spans="1:12" x14ac:dyDescent="0.35">
      <c r="A2" t="s">
        <v>11</v>
      </c>
      <c r="B2" t="s">
        <v>12</v>
      </c>
      <c r="C2" t="s">
        <v>13</v>
      </c>
      <c r="D2" s="4">
        <v>44244</v>
      </c>
      <c r="E2">
        <v>5</v>
      </c>
      <c r="F2" s="4">
        <f>WORKDAY.INTL(ProjectData[[#This Row],[Start Date]]-1,ProjectData[[#This Row],[Duration]],1)</f>
        <v>44250</v>
      </c>
      <c r="G2" s="5">
        <v>2</v>
      </c>
      <c r="H2" s="6">
        <f>ProjectData[[#This Row],[Days completed]]/ProjectData[[#This Row],[Duration]]</f>
        <v>0.4</v>
      </c>
      <c r="I2" s="5">
        <v>218000</v>
      </c>
      <c r="J2" s="5">
        <v>97337</v>
      </c>
    </row>
    <row r="3" spans="1:12" x14ac:dyDescent="0.35">
      <c r="A3" t="s">
        <v>11</v>
      </c>
      <c r="B3" t="s">
        <v>14</v>
      </c>
      <c r="C3" t="s">
        <v>15</v>
      </c>
      <c r="D3" s="4">
        <v>44244</v>
      </c>
      <c r="E3">
        <v>6</v>
      </c>
      <c r="F3" s="4">
        <f>WORKDAY.INTL(ProjectData[[#This Row],[Start Date]]-1,ProjectData[[#This Row],[Duration]],1)</f>
        <v>44251</v>
      </c>
      <c r="G3" s="5">
        <v>3</v>
      </c>
      <c r="H3" s="6">
        <f>ProjectData[[#This Row],[Days completed]]/ProjectData[[#This Row],[Duration]]</f>
        <v>0.5</v>
      </c>
      <c r="I3" s="5">
        <v>393000</v>
      </c>
      <c r="J3" s="5">
        <v>177440</v>
      </c>
    </row>
    <row r="4" spans="1:12" x14ac:dyDescent="0.35">
      <c r="A4" t="s">
        <v>11</v>
      </c>
      <c r="B4" t="s">
        <v>16</v>
      </c>
      <c r="C4" t="s">
        <v>17</v>
      </c>
      <c r="D4" s="4">
        <v>44245</v>
      </c>
      <c r="E4">
        <v>10</v>
      </c>
      <c r="F4" s="4">
        <f>WORKDAY.INTL(ProjectData[[#This Row],[Start Date]]-1,ProjectData[[#This Row],[Duration]],1)</f>
        <v>44258</v>
      </c>
      <c r="G4" s="5">
        <v>4</v>
      </c>
      <c r="H4" s="6">
        <f>ProjectData[[#This Row],[Days completed]]/ProjectData[[#This Row],[Duration]]</f>
        <v>0.4</v>
      </c>
      <c r="I4" s="5">
        <v>86000</v>
      </c>
      <c r="J4" s="5">
        <v>31046</v>
      </c>
    </row>
    <row r="5" spans="1:12" x14ac:dyDescent="0.35">
      <c r="A5" t="s">
        <v>11</v>
      </c>
      <c r="B5" t="s">
        <v>18</v>
      </c>
      <c r="C5" t="s">
        <v>19</v>
      </c>
      <c r="D5" s="4">
        <v>44248</v>
      </c>
      <c r="E5">
        <v>9</v>
      </c>
      <c r="F5" s="4">
        <f>WORKDAY.INTL(ProjectData[[#This Row],[Start Date]]-1,ProjectData[[#This Row],[Duration]],1)</f>
        <v>44259</v>
      </c>
      <c r="G5" s="5">
        <v>3</v>
      </c>
      <c r="H5" s="6">
        <f>ProjectData[[#This Row],[Days completed]]/ProjectData[[#This Row],[Duration]]</f>
        <v>0.33333333333333331</v>
      </c>
      <c r="I5" s="5">
        <v>732000</v>
      </c>
      <c r="J5" s="5">
        <v>261324</v>
      </c>
    </row>
    <row r="6" spans="1:12" x14ac:dyDescent="0.35">
      <c r="A6" t="s">
        <v>11</v>
      </c>
      <c r="B6" t="s">
        <v>20</v>
      </c>
      <c r="C6" t="s">
        <v>21</v>
      </c>
      <c r="D6" s="4">
        <v>44244</v>
      </c>
      <c r="E6">
        <v>4</v>
      </c>
      <c r="F6" s="4">
        <f>WORKDAY.INTL(ProjectData[[#This Row],[Start Date]]-1,ProjectData[[#This Row],[Duration]],1)</f>
        <v>44249</v>
      </c>
      <c r="G6" s="5">
        <v>1</v>
      </c>
      <c r="H6" s="6">
        <f>ProjectData[[#This Row],[Days completed]]/ProjectData[[#This Row],[Duration]]</f>
        <v>0.25</v>
      </c>
      <c r="I6" s="5">
        <v>492000</v>
      </c>
      <c r="J6" s="5">
        <v>116850</v>
      </c>
    </row>
    <row r="7" spans="1:12" x14ac:dyDescent="0.35">
      <c r="A7" t="s">
        <v>11</v>
      </c>
      <c r="B7" t="s">
        <v>22</v>
      </c>
      <c r="C7" t="s">
        <v>13</v>
      </c>
      <c r="D7" s="4">
        <v>44247</v>
      </c>
      <c r="E7">
        <v>6</v>
      </c>
      <c r="F7" s="4">
        <f>WORKDAY.INTL(ProjectData[[#This Row],[Start Date]]-1,ProjectData[[#This Row],[Duration]],1)</f>
        <v>44256</v>
      </c>
      <c r="G7" s="5">
        <v>0</v>
      </c>
      <c r="H7" s="6">
        <f>ProjectData[[#This Row],[Days completed]]/ProjectData[[#This Row],[Duration]]</f>
        <v>0</v>
      </c>
      <c r="I7" s="5">
        <v>188000</v>
      </c>
      <c r="J7" s="5">
        <v>0</v>
      </c>
    </row>
    <row r="8" spans="1:12" x14ac:dyDescent="0.35">
      <c r="A8" t="s">
        <v>11</v>
      </c>
      <c r="B8" t="s">
        <v>23</v>
      </c>
      <c r="C8" t="s">
        <v>15</v>
      </c>
      <c r="D8" s="4">
        <v>44247</v>
      </c>
      <c r="E8">
        <v>7</v>
      </c>
      <c r="F8" s="4">
        <f>WORKDAY.INTL(ProjectData[[#This Row],[Start Date]]-1,ProjectData[[#This Row],[Duration]],1)</f>
        <v>44257</v>
      </c>
      <c r="G8" s="5">
        <v>3</v>
      </c>
      <c r="H8" s="6">
        <f>ProjectData[[#This Row],[Days completed]]/ProjectData[[#This Row],[Duration]]</f>
        <v>0.42857142857142855</v>
      </c>
      <c r="I8" s="5">
        <v>180000</v>
      </c>
      <c r="J8" s="5">
        <v>79380</v>
      </c>
    </row>
    <row r="9" spans="1:12" x14ac:dyDescent="0.35">
      <c r="A9" t="s">
        <v>11</v>
      </c>
      <c r="B9" t="s">
        <v>24</v>
      </c>
      <c r="C9" t="s">
        <v>17</v>
      </c>
      <c r="D9" s="4">
        <v>44251</v>
      </c>
      <c r="E9">
        <v>5</v>
      </c>
      <c r="F9" s="4">
        <f>WORKDAY.INTL(ProjectData[[#This Row],[Start Date]]-1,ProjectData[[#This Row],[Duration]],1)</f>
        <v>44257</v>
      </c>
      <c r="G9" s="5">
        <v>2</v>
      </c>
      <c r="H9" s="6">
        <f>ProjectData[[#This Row],[Days completed]]/ProjectData[[#This Row],[Duration]]</f>
        <v>0.4</v>
      </c>
      <c r="I9" s="5">
        <v>582000</v>
      </c>
      <c r="J9" s="5">
        <v>195231</v>
      </c>
    </row>
    <row r="10" spans="1:12" x14ac:dyDescent="0.35">
      <c r="A10" t="s">
        <v>11</v>
      </c>
      <c r="B10" t="s">
        <v>25</v>
      </c>
      <c r="C10" t="s">
        <v>19</v>
      </c>
      <c r="D10" s="4">
        <v>44251</v>
      </c>
      <c r="E10">
        <v>9</v>
      </c>
      <c r="F10" s="4">
        <f>WORKDAY.INTL(ProjectData[[#This Row],[Start Date]]-1,ProjectData[[#This Row],[Duration]],1)</f>
        <v>44263</v>
      </c>
      <c r="G10" s="5">
        <v>1</v>
      </c>
      <c r="H10" s="6">
        <f>ProjectData[[#This Row],[Days completed]]/ProjectData[[#This Row],[Duration]]</f>
        <v>0.1111111111111111</v>
      </c>
      <c r="I10" s="5">
        <v>562000</v>
      </c>
      <c r="J10" s="5">
        <v>74746</v>
      </c>
    </row>
    <row r="11" spans="1:12" x14ac:dyDescent="0.35">
      <c r="A11" t="s">
        <v>11</v>
      </c>
      <c r="B11" t="s">
        <v>26</v>
      </c>
      <c r="C11" t="s">
        <v>21</v>
      </c>
      <c r="D11" s="4">
        <v>44251</v>
      </c>
      <c r="E11">
        <v>6</v>
      </c>
      <c r="F11" s="4">
        <f>WORKDAY.INTL(ProjectData[[#This Row],[Start Date]]-1,ProjectData[[#This Row],[Duration]],1)</f>
        <v>44258</v>
      </c>
      <c r="G11" s="5">
        <v>3</v>
      </c>
      <c r="H11" s="6">
        <f>ProjectData[[#This Row],[Days completed]]/ProjectData[[#This Row],[Duration]]</f>
        <v>0.5</v>
      </c>
      <c r="I11" s="5">
        <v>416000</v>
      </c>
      <c r="J11" s="5">
        <v>175015</v>
      </c>
    </row>
    <row r="12" spans="1:12" x14ac:dyDescent="0.35">
      <c r="A12" t="s">
        <v>27</v>
      </c>
      <c r="B12" t="s">
        <v>12</v>
      </c>
      <c r="C12" t="s">
        <v>13</v>
      </c>
      <c r="D12" s="4">
        <v>44245</v>
      </c>
      <c r="E12">
        <v>7</v>
      </c>
      <c r="F12" s="4">
        <f>WORKDAY.INTL(ProjectData[[#This Row],[Start Date]]-1,ProjectData[[#This Row],[Duration]],1)</f>
        <v>44253</v>
      </c>
      <c r="G12" s="5">
        <v>7</v>
      </c>
      <c r="H12" s="6">
        <f>ProjectData[[#This Row],[Days completed]]/ProjectData[[#This Row],[Duration]]</f>
        <v>1</v>
      </c>
      <c r="I12" s="5">
        <v>293000</v>
      </c>
      <c r="J12" s="5">
        <v>273001</v>
      </c>
    </row>
    <row r="13" spans="1:12" x14ac:dyDescent="0.35">
      <c r="A13" t="s">
        <v>27</v>
      </c>
      <c r="B13" t="s">
        <v>14</v>
      </c>
      <c r="C13" t="s">
        <v>15</v>
      </c>
      <c r="D13" s="4">
        <v>44244</v>
      </c>
      <c r="E13">
        <v>9</v>
      </c>
      <c r="F13" s="4">
        <f>WORKDAY.INTL(ProjectData[[#This Row],[Start Date]]-1,ProjectData[[#This Row],[Duration]],1)</f>
        <v>44256</v>
      </c>
      <c r="G13" s="5">
        <v>4</v>
      </c>
      <c r="H13" s="6">
        <f>ProjectData[[#This Row],[Days completed]]/ProjectData[[#This Row],[Duration]]</f>
        <v>0.44444444444444442</v>
      </c>
      <c r="I13" s="5">
        <v>224000</v>
      </c>
      <c r="J13" s="5">
        <v>57910</v>
      </c>
    </row>
    <row r="14" spans="1:12" x14ac:dyDescent="0.35">
      <c r="A14" t="s">
        <v>27</v>
      </c>
      <c r="B14" t="s">
        <v>16</v>
      </c>
      <c r="C14" t="s">
        <v>17</v>
      </c>
      <c r="D14" s="4">
        <v>44245</v>
      </c>
      <c r="E14">
        <v>8</v>
      </c>
      <c r="F14" s="4">
        <f>WORKDAY.INTL(ProjectData[[#This Row],[Start Date]]-1,ProjectData[[#This Row],[Duration]],1)</f>
        <v>44256</v>
      </c>
      <c r="G14" s="5">
        <v>0</v>
      </c>
      <c r="H14" s="6">
        <f>ProjectData[[#This Row],[Days completed]]/ProjectData[[#This Row],[Duration]]</f>
        <v>0</v>
      </c>
      <c r="I14" s="5">
        <v>978000</v>
      </c>
      <c r="J14" s="5">
        <v>0</v>
      </c>
    </row>
    <row r="15" spans="1:12" x14ac:dyDescent="0.35">
      <c r="A15" t="s">
        <v>27</v>
      </c>
      <c r="B15" t="s">
        <v>18</v>
      </c>
      <c r="C15" t="s">
        <v>19</v>
      </c>
      <c r="D15" s="4">
        <v>44247</v>
      </c>
      <c r="E15">
        <v>7</v>
      </c>
      <c r="F15" s="4">
        <f>WORKDAY.INTL(ProjectData[[#This Row],[Start Date]]-1,ProjectData[[#This Row],[Duration]],1)</f>
        <v>44257</v>
      </c>
      <c r="G15" s="5">
        <v>3</v>
      </c>
      <c r="H15" s="6">
        <f>ProjectData[[#This Row],[Days completed]]/ProjectData[[#This Row],[Duration]]</f>
        <v>0.42857142857142855</v>
      </c>
      <c r="I15" s="5">
        <v>932000</v>
      </c>
      <c r="J15" s="5">
        <v>379157</v>
      </c>
    </row>
    <row r="16" spans="1:12" x14ac:dyDescent="0.35">
      <c r="A16" t="s">
        <v>27</v>
      </c>
      <c r="B16" t="s">
        <v>20</v>
      </c>
      <c r="C16" t="s">
        <v>21</v>
      </c>
      <c r="D16" s="4">
        <v>44248</v>
      </c>
      <c r="E16">
        <v>4</v>
      </c>
      <c r="F16" s="4">
        <f>WORKDAY.INTL(ProjectData[[#This Row],[Start Date]]-1,ProjectData[[#This Row],[Duration]],1)</f>
        <v>44252</v>
      </c>
      <c r="G16" s="5">
        <v>1</v>
      </c>
      <c r="H16" s="6">
        <f>ProjectData[[#This Row],[Days completed]]/ProjectData[[#This Row],[Duration]]</f>
        <v>0.25</v>
      </c>
      <c r="I16" s="5">
        <v>854000</v>
      </c>
      <c r="J16" s="5">
        <v>322812</v>
      </c>
      <c r="L16" s="9"/>
    </row>
    <row r="17" spans="1:10" x14ac:dyDescent="0.35">
      <c r="A17" t="s">
        <v>27</v>
      </c>
      <c r="B17" t="s">
        <v>22</v>
      </c>
      <c r="C17" t="s">
        <v>13</v>
      </c>
      <c r="D17" s="4">
        <v>44248</v>
      </c>
      <c r="E17">
        <v>6</v>
      </c>
      <c r="F17" s="4">
        <f>WORKDAY.INTL(ProjectData[[#This Row],[Start Date]]-1,ProjectData[[#This Row],[Duration]],1)</f>
        <v>44256</v>
      </c>
      <c r="G17" s="5">
        <v>3</v>
      </c>
      <c r="H17" s="6">
        <f>ProjectData[[#This Row],[Days completed]]/ProjectData[[#This Row],[Duration]]</f>
        <v>0.5</v>
      </c>
      <c r="I17" s="5">
        <v>81000</v>
      </c>
      <c r="J17" s="5">
        <v>38461</v>
      </c>
    </row>
    <row r="18" spans="1:10" x14ac:dyDescent="0.35">
      <c r="A18" t="s">
        <v>27</v>
      </c>
      <c r="B18" t="s">
        <v>23</v>
      </c>
      <c r="C18" t="s">
        <v>15</v>
      </c>
      <c r="D18" s="4">
        <v>44251</v>
      </c>
      <c r="E18">
        <v>6</v>
      </c>
      <c r="F18" s="4">
        <f>WORKDAY.INTL(ProjectData[[#This Row],[Start Date]]-1,ProjectData[[#This Row],[Duration]],1)</f>
        <v>44258</v>
      </c>
      <c r="G18" s="5">
        <v>5</v>
      </c>
      <c r="H18" s="6">
        <f>ProjectData[[#This Row],[Days completed]]/ProjectData[[#This Row],[Duration]]</f>
        <v>0.83333333333333337</v>
      </c>
      <c r="I18" s="5">
        <v>169000</v>
      </c>
      <c r="J18" s="5">
        <v>136468</v>
      </c>
    </row>
    <row r="19" spans="1:10" x14ac:dyDescent="0.35">
      <c r="A19" t="s">
        <v>27</v>
      </c>
      <c r="B19" t="s">
        <v>24</v>
      </c>
      <c r="C19" t="s">
        <v>17</v>
      </c>
      <c r="D19" s="4">
        <v>44252</v>
      </c>
      <c r="E19">
        <v>4</v>
      </c>
      <c r="F19" s="4">
        <f>WORKDAY.INTL(ProjectData[[#This Row],[Start Date]]-1,ProjectData[[#This Row],[Duration]],1)</f>
        <v>44257</v>
      </c>
      <c r="G19" s="5">
        <v>1</v>
      </c>
      <c r="H19" s="6">
        <f>ProjectData[[#This Row],[Days completed]]/ProjectData[[#This Row],[Duration]]</f>
        <v>0.25</v>
      </c>
      <c r="I19" s="5">
        <v>61000</v>
      </c>
      <c r="J19" s="5">
        <v>12078</v>
      </c>
    </row>
    <row r="20" spans="1:10" x14ac:dyDescent="0.35">
      <c r="A20" t="s">
        <v>27</v>
      </c>
      <c r="B20" t="s">
        <v>25</v>
      </c>
      <c r="C20" t="s">
        <v>19</v>
      </c>
      <c r="D20" s="4">
        <v>44254</v>
      </c>
      <c r="E20">
        <v>7</v>
      </c>
      <c r="F20" s="4">
        <f>WORKDAY.INTL(ProjectData[[#This Row],[Start Date]]-1,ProjectData[[#This Row],[Duration]],1)</f>
        <v>44264</v>
      </c>
      <c r="G20" s="5">
        <v>3</v>
      </c>
      <c r="H20" s="6">
        <f>ProjectData[[#This Row],[Days completed]]/ProjectData[[#This Row],[Duration]]</f>
        <v>0.42857142857142855</v>
      </c>
      <c r="I20" s="5">
        <v>645000</v>
      </c>
      <c r="J20" s="5">
        <v>273048</v>
      </c>
    </row>
    <row r="21" spans="1:10" x14ac:dyDescent="0.35">
      <c r="A21" t="s">
        <v>27</v>
      </c>
      <c r="B21" t="s">
        <v>26</v>
      </c>
      <c r="C21" t="s">
        <v>21</v>
      </c>
      <c r="D21" s="4">
        <v>44244</v>
      </c>
      <c r="E21">
        <v>3</v>
      </c>
      <c r="F21" s="4">
        <f>WORKDAY.INTL(ProjectData[[#This Row],[Start Date]]-1,ProjectData[[#This Row],[Duration]],1)</f>
        <v>44246</v>
      </c>
      <c r="G21" s="5">
        <v>3</v>
      </c>
      <c r="H21" s="6">
        <f>ProjectData[[#This Row],[Days completed]]/ProjectData[[#This Row],[Duration]]</f>
        <v>1</v>
      </c>
      <c r="I21" s="5">
        <v>68000</v>
      </c>
      <c r="J21" s="5">
        <v>64987</v>
      </c>
    </row>
    <row r="22" spans="1:10" x14ac:dyDescent="0.35">
      <c r="A22" t="s">
        <v>28</v>
      </c>
      <c r="B22" t="s">
        <v>12</v>
      </c>
      <c r="C22" t="s">
        <v>13</v>
      </c>
      <c r="D22" s="4">
        <v>44244</v>
      </c>
      <c r="E22">
        <v>10</v>
      </c>
      <c r="F22" s="4">
        <f>WORKDAY.INTL(ProjectData[[#This Row],[Start Date]]-1,ProjectData[[#This Row],[Duration]],1)</f>
        <v>44257</v>
      </c>
      <c r="G22" s="5">
        <v>5</v>
      </c>
      <c r="H22" s="6">
        <f>ProjectData[[#This Row],[Days completed]]/ProjectData[[#This Row],[Duration]]</f>
        <v>0.5</v>
      </c>
      <c r="I22" s="5">
        <v>839000</v>
      </c>
      <c r="J22" s="5">
        <v>406974</v>
      </c>
    </row>
    <row r="23" spans="1:10" x14ac:dyDescent="0.35">
      <c r="A23" t="s">
        <v>28</v>
      </c>
      <c r="B23" t="s">
        <v>14</v>
      </c>
      <c r="C23" t="s">
        <v>15</v>
      </c>
      <c r="D23" s="4">
        <v>44248</v>
      </c>
      <c r="E23">
        <v>5</v>
      </c>
      <c r="F23" s="4">
        <f>WORKDAY.INTL(ProjectData[[#This Row],[Start Date]]-1,ProjectData[[#This Row],[Duration]],1)</f>
        <v>44253</v>
      </c>
      <c r="G23" s="5">
        <v>4</v>
      </c>
      <c r="H23" s="6">
        <f>ProjectData[[#This Row],[Days completed]]/ProjectData[[#This Row],[Duration]]</f>
        <v>0.8</v>
      </c>
      <c r="I23" s="5">
        <v>729000</v>
      </c>
      <c r="J23" s="5">
        <v>487139</v>
      </c>
    </row>
    <row r="24" spans="1:10" x14ac:dyDescent="0.35">
      <c r="A24" t="s">
        <v>28</v>
      </c>
      <c r="B24" t="s">
        <v>16</v>
      </c>
      <c r="C24" t="s">
        <v>17</v>
      </c>
      <c r="D24" s="4">
        <v>44251</v>
      </c>
      <c r="E24">
        <v>7</v>
      </c>
      <c r="F24" s="4">
        <f>WORKDAY.INTL(ProjectData[[#This Row],[Start Date]]-1,ProjectData[[#This Row],[Duration]],1)</f>
        <v>44259</v>
      </c>
      <c r="G24" s="5">
        <v>3</v>
      </c>
      <c r="H24" s="6">
        <f>ProjectData[[#This Row],[Days completed]]/ProjectData[[#This Row],[Duration]]</f>
        <v>0.42857142857142855</v>
      </c>
      <c r="I24" s="5">
        <v>826000</v>
      </c>
      <c r="J24" s="5">
        <v>298186</v>
      </c>
    </row>
    <row r="25" spans="1:10" x14ac:dyDescent="0.35">
      <c r="A25" t="s">
        <v>28</v>
      </c>
      <c r="B25" t="s">
        <v>18</v>
      </c>
      <c r="C25" t="s">
        <v>19</v>
      </c>
      <c r="D25" s="4">
        <v>44253</v>
      </c>
      <c r="E25">
        <v>7</v>
      </c>
      <c r="F25" s="4">
        <f>WORKDAY.INTL(ProjectData[[#This Row],[Start Date]]-1,ProjectData[[#This Row],[Duration]],1)</f>
        <v>44263</v>
      </c>
      <c r="G25" s="5">
        <v>2</v>
      </c>
      <c r="H25" s="6">
        <f>ProjectData[[#This Row],[Days completed]]/ProjectData[[#This Row],[Duration]]</f>
        <v>0.2857142857142857</v>
      </c>
      <c r="I25" s="5">
        <v>895000</v>
      </c>
      <c r="J25" s="5">
        <v>280583</v>
      </c>
    </row>
    <row r="26" spans="1:10" x14ac:dyDescent="0.35">
      <c r="A26" t="s">
        <v>28</v>
      </c>
      <c r="B26" t="s">
        <v>20</v>
      </c>
      <c r="C26" t="s">
        <v>21</v>
      </c>
      <c r="D26" s="4">
        <v>44255</v>
      </c>
      <c r="E26">
        <v>3</v>
      </c>
      <c r="F26" s="4">
        <f>WORKDAY.INTL(ProjectData[[#This Row],[Start Date]]-1,ProjectData[[#This Row],[Duration]],1)</f>
        <v>44258</v>
      </c>
      <c r="G26" s="5">
        <v>2</v>
      </c>
      <c r="H26" s="6">
        <f>ProjectData[[#This Row],[Days completed]]/ProjectData[[#This Row],[Duration]]</f>
        <v>0.66666666666666663</v>
      </c>
      <c r="I26" s="5">
        <v>341000</v>
      </c>
      <c r="J26" s="5">
        <v>129785</v>
      </c>
    </row>
    <row r="27" spans="1:10" x14ac:dyDescent="0.35">
      <c r="A27" t="s">
        <v>29</v>
      </c>
      <c r="B27" t="s">
        <v>12</v>
      </c>
      <c r="C27" t="s">
        <v>13</v>
      </c>
      <c r="D27" s="4">
        <v>44257</v>
      </c>
      <c r="E27">
        <v>9</v>
      </c>
      <c r="F27" s="4">
        <f>WORKDAY.INTL(ProjectData[[#This Row],[Start Date]]-1,ProjectData[[#This Row],[Duration]],1)</f>
        <v>44267</v>
      </c>
      <c r="G27" s="5">
        <v>8</v>
      </c>
      <c r="H27" s="6">
        <f>ProjectData[[#This Row],[Days completed]]/ProjectData[[#This Row],[Duration]]</f>
        <v>0.88888888888888884</v>
      </c>
      <c r="I27" s="5">
        <v>787000</v>
      </c>
      <c r="J27" s="5">
        <v>727188</v>
      </c>
    </row>
    <row r="28" spans="1:10" x14ac:dyDescent="0.35">
      <c r="A28" t="s">
        <v>29</v>
      </c>
      <c r="B28" t="s">
        <v>14</v>
      </c>
      <c r="C28" t="s">
        <v>15</v>
      </c>
      <c r="D28" s="4">
        <v>44257</v>
      </c>
      <c r="E28">
        <v>10</v>
      </c>
      <c r="F28" s="4">
        <f>WORKDAY.INTL(ProjectData[[#This Row],[Start Date]]-1,ProjectData[[#This Row],[Duration]],1)</f>
        <v>44270</v>
      </c>
      <c r="G28" s="5">
        <v>2</v>
      </c>
      <c r="H28" s="6">
        <f>ProjectData[[#This Row],[Days completed]]/ProjectData[[#This Row],[Duration]]</f>
        <v>0.2</v>
      </c>
      <c r="I28" s="5">
        <v>228000</v>
      </c>
      <c r="J28" s="5">
        <v>47880</v>
      </c>
    </row>
    <row r="29" spans="1:10" x14ac:dyDescent="0.35">
      <c r="A29" t="s">
        <v>29</v>
      </c>
      <c r="B29" t="s">
        <v>16</v>
      </c>
      <c r="C29" t="s">
        <v>17</v>
      </c>
      <c r="D29" s="4">
        <v>44244</v>
      </c>
      <c r="E29">
        <v>4</v>
      </c>
      <c r="F29" s="4">
        <f>WORKDAY.INTL(ProjectData[[#This Row],[Start Date]]-1,ProjectData[[#This Row],[Duration]],1)</f>
        <v>44249</v>
      </c>
      <c r="G29" s="5">
        <v>0</v>
      </c>
      <c r="H29" s="6">
        <f>ProjectData[[#This Row],[Days completed]]/ProjectData[[#This Row],[Duration]]</f>
        <v>0</v>
      </c>
      <c r="I29" s="5">
        <v>147000</v>
      </c>
      <c r="J29" s="5">
        <v>0</v>
      </c>
    </row>
    <row r="30" spans="1:10" x14ac:dyDescent="0.35">
      <c r="A30" t="s">
        <v>29</v>
      </c>
      <c r="B30" t="s">
        <v>18</v>
      </c>
      <c r="C30" t="s">
        <v>19</v>
      </c>
      <c r="D30" s="4">
        <v>44246</v>
      </c>
      <c r="E30">
        <v>8</v>
      </c>
      <c r="F30" s="4">
        <f>WORKDAY.INTL(ProjectData[[#This Row],[Start Date]]-1,ProjectData[[#This Row],[Duration]],1)</f>
        <v>44257</v>
      </c>
      <c r="G30" s="5">
        <v>5</v>
      </c>
      <c r="H30" s="6">
        <f>ProjectData[[#This Row],[Days completed]]/ProjectData[[#This Row],[Duration]]</f>
        <v>0.625</v>
      </c>
      <c r="I30" s="5">
        <v>338000</v>
      </c>
      <c r="J30" s="5">
        <v>205123</v>
      </c>
    </row>
    <row r="31" spans="1:10" x14ac:dyDescent="0.35">
      <c r="A31" t="s">
        <v>29</v>
      </c>
      <c r="B31" t="s">
        <v>20</v>
      </c>
      <c r="C31" t="s">
        <v>21</v>
      </c>
      <c r="D31" s="4">
        <v>44251</v>
      </c>
      <c r="E31">
        <v>10</v>
      </c>
      <c r="F31" s="4">
        <f>WORKDAY.INTL(ProjectData[[#This Row],[Start Date]]-1,ProjectData[[#This Row],[Duration]],1)</f>
        <v>44264</v>
      </c>
      <c r="G31" s="5">
        <v>3</v>
      </c>
      <c r="H31" s="6">
        <f>ProjectData[[#This Row],[Days completed]]/ProjectData[[#This Row],[Duration]]</f>
        <v>0.3</v>
      </c>
      <c r="I31" s="5">
        <v>857000</v>
      </c>
      <c r="J31" s="5">
        <v>305949</v>
      </c>
    </row>
    <row r="32" spans="1:10" x14ac:dyDescent="0.35">
      <c r="A32" t="s">
        <v>29</v>
      </c>
      <c r="B32" t="s">
        <v>22</v>
      </c>
      <c r="C32" t="s">
        <v>13</v>
      </c>
      <c r="D32" s="4">
        <v>44252</v>
      </c>
      <c r="E32">
        <v>6</v>
      </c>
      <c r="F32" s="4">
        <f>WORKDAY.INTL(ProjectData[[#This Row],[Start Date]]-1,ProjectData[[#This Row],[Duration]],1)</f>
        <v>44259</v>
      </c>
      <c r="G32" s="5">
        <v>3</v>
      </c>
      <c r="H32" s="6">
        <f>ProjectData[[#This Row],[Days completed]]/ProjectData[[#This Row],[Duration]]</f>
        <v>0.5</v>
      </c>
      <c r="I32" s="5">
        <v>602000</v>
      </c>
      <c r="J32" s="5">
        <v>322371</v>
      </c>
    </row>
    <row r="33" spans="1:10" x14ac:dyDescent="0.35">
      <c r="A33" t="s">
        <v>29</v>
      </c>
      <c r="B33" t="s">
        <v>23</v>
      </c>
      <c r="C33" t="s">
        <v>15</v>
      </c>
      <c r="D33" s="4">
        <v>44252</v>
      </c>
      <c r="E33">
        <v>4</v>
      </c>
      <c r="F33" s="4">
        <f>WORKDAY.INTL(ProjectData[[#This Row],[Start Date]]-1,ProjectData[[#This Row],[Duration]],1)</f>
        <v>44257</v>
      </c>
      <c r="G33" s="5">
        <v>2</v>
      </c>
      <c r="H33" s="6">
        <f>ProjectData[[#This Row],[Days completed]]/ProjectData[[#This Row],[Duration]]</f>
        <v>0.5</v>
      </c>
      <c r="I33" s="5">
        <v>990000</v>
      </c>
      <c r="J33" s="5">
        <v>451440</v>
      </c>
    </row>
    <row r="34" spans="1:10" x14ac:dyDescent="0.35">
      <c r="A34" t="s">
        <v>30</v>
      </c>
      <c r="B34" t="s">
        <v>12</v>
      </c>
      <c r="C34" t="s">
        <v>17</v>
      </c>
      <c r="D34" s="4">
        <v>44255</v>
      </c>
      <c r="E34">
        <v>8</v>
      </c>
      <c r="F34" s="4">
        <f>WORKDAY.INTL(ProjectData[[#This Row],[Start Date]]-1,ProjectData[[#This Row],[Duration]],1)</f>
        <v>44265</v>
      </c>
      <c r="G34" s="5">
        <v>3</v>
      </c>
      <c r="H34" s="6">
        <f>ProjectData[[#This Row],[Days completed]]/ProjectData[[#This Row],[Duration]]</f>
        <v>0.375</v>
      </c>
      <c r="I34" s="5">
        <v>96000</v>
      </c>
      <c r="J34" s="5">
        <v>32256</v>
      </c>
    </row>
    <row r="35" spans="1:10" x14ac:dyDescent="0.35">
      <c r="A35" t="s">
        <v>30</v>
      </c>
      <c r="B35" t="s">
        <v>14</v>
      </c>
      <c r="C35" t="s">
        <v>19</v>
      </c>
      <c r="D35" s="4">
        <v>44257</v>
      </c>
      <c r="E35">
        <v>9</v>
      </c>
      <c r="F35" s="4">
        <f>WORKDAY.INTL(ProjectData[[#This Row],[Start Date]]-1,ProjectData[[#This Row],[Duration]],1)</f>
        <v>44267</v>
      </c>
      <c r="G35" s="5">
        <v>4</v>
      </c>
      <c r="H35" s="6">
        <f>ProjectData[[#This Row],[Days completed]]/ProjectData[[#This Row],[Duration]]</f>
        <v>0.44444444444444442</v>
      </c>
      <c r="I35" s="5">
        <v>513000</v>
      </c>
      <c r="J35" s="5">
        <v>226233</v>
      </c>
    </row>
    <row r="36" spans="1:10" x14ac:dyDescent="0.35">
      <c r="A36" t="s">
        <v>30</v>
      </c>
      <c r="B36" t="s">
        <v>16</v>
      </c>
      <c r="C36" t="s">
        <v>21</v>
      </c>
      <c r="D36" s="4">
        <v>44247</v>
      </c>
      <c r="E36">
        <v>5</v>
      </c>
      <c r="F36" s="4">
        <f>WORKDAY.INTL(ProjectData[[#This Row],[Start Date]]-1,ProjectData[[#This Row],[Duration]],1)</f>
        <v>44253</v>
      </c>
      <c r="G36" s="5">
        <v>3</v>
      </c>
      <c r="H36" s="6">
        <f>ProjectData[[#This Row],[Days completed]]/ProjectData[[#This Row],[Duration]]</f>
        <v>0.6</v>
      </c>
      <c r="I36" s="5">
        <v>616000</v>
      </c>
      <c r="J36" s="5">
        <v>401579</v>
      </c>
    </row>
    <row r="37" spans="1:10" x14ac:dyDescent="0.35">
      <c r="A37" t="s">
        <v>30</v>
      </c>
      <c r="B37" t="s">
        <v>18</v>
      </c>
      <c r="C37" t="s">
        <v>13</v>
      </c>
      <c r="D37" s="4">
        <v>44246</v>
      </c>
      <c r="E37">
        <v>3</v>
      </c>
      <c r="F37" s="4">
        <f>WORKDAY.INTL(ProjectData[[#This Row],[Start Date]]-1,ProjectData[[#This Row],[Duration]],1)</f>
        <v>44250</v>
      </c>
      <c r="G37" s="5">
        <v>3</v>
      </c>
      <c r="H37" s="6">
        <f>ProjectData[[#This Row],[Days completed]]/ProjectData[[#This Row],[Duration]]</f>
        <v>1</v>
      </c>
      <c r="I37" s="5">
        <v>817000</v>
      </c>
      <c r="J37" s="5">
        <v>807069</v>
      </c>
    </row>
    <row r="38" spans="1:10" x14ac:dyDescent="0.35">
      <c r="A38" t="s">
        <v>30</v>
      </c>
      <c r="B38" t="s">
        <v>20</v>
      </c>
      <c r="C38" t="s">
        <v>15</v>
      </c>
      <c r="D38" s="4">
        <v>44248</v>
      </c>
      <c r="E38">
        <v>7</v>
      </c>
      <c r="F38" s="4">
        <f>WORKDAY.INTL(ProjectData[[#This Row],[Start Date]]-1,ProjectData[[#This Row],[Duration]],1)</f>
        <v>44257</v>
      </c>
      <c r="G38" s="5">
        <v>3</v>
      </c>
      <c r="H38" s="6">
        <f>ProjectData[[#This Row],[Days completed]]/ProjectData[[#This Row],[Duration]]</f>
        <v>0.42857142857142855</v>
      </c>
      <c r="I38" s="5">
        <v>372000</v>
      </c>
      <c r="J38" s="5">
        <v>173166</v>
      </c>
    </row>
    <row r="39" spans="1:10" x14ac:dyDescent="0.35">
      <c r="A39" t="s">
        <v>30</v>
      </c>
      <c r="B39" t="s">
        <v>22</v>
      </c>
      <c r="C39" t="s">
        <v>17</v>
      </c>
      <c r="D39" s="4">
        <v>44251</v>
      </c>
      <c r="E39">
        <v>10</v>
      </c>
      <c r="F39" s="4">
        <f>WORKDAY.INTL(ProjectData[[#This Row],[Start Date]]-1,ProjectData[[#This Row],[Duration]],1)</f>
        <v>44264</v>
      </c>
      <c r="G39" s="5">
        <v>2</v>
      </c>
      <c r="H39" s="6">
        <f>ProjectData[[#This Row],[Days completed]]/ProjectData[[#This Row],[Duration]]</f>
        <v>0.2</v>
      </c>
      <c r="I39" s="5">
        <v>50000</v>
      </c>
      <c r="J39" s="5">
        <v>8400</v>
      </c>
    </row>
    <row r="40" spans="1:10" x14ac:dyDescent="0.35">
      <c r="A40" t="s">
        <v>30</v>
      </c>
      <c r="B40" t="s">
        <v>23</v>
      </c>
      <c r="C40" t="s">
        <v>19</v>
      </c>
      <c r="D40" s="4">
        <v>44251</v>
      </c>
      <c r="E40">
        <v>10</v>
      </c>
      <c r="F40" s="4">
        <f>WORKDAY.INTL(ProjectData[[#This Row],[Start Date]]-1,ProjectData[[#This Row],[Duration]],1)</f>
        <v>44264</v>
      </c>
      <c r="G40" s="5">
        <v>3</v>
      </c>
      <c r="H40" s="6">
        <f>ProjectData[[#This Row],[Days completed]]/ProjectData[[#This Row],[Duration]]</f>
        <v>0.3</v>
      </c>
      <c r="I40" s="5">
        <v>807000</v>
      </c>
      <c r="J40" s="5">
        <v>262679</v>
      </c>
    </row>
    <row r="41" spans="1:10" x14ac:dyDescent="0.35">
      <c r="A41" t="s">
        <v>30</v>
      </c>
      <c r="B41" t="s">
        <v>24</v>
      </c>
      <c r="C41" t="s">
        <v>21</v>
      </c>
      <c r="D41" s="4">
        <v>44251</v>
      </c>
      <c r="E41">
        <v>3</v>
      </c>
      <c r="F41" s="4">
        <f>WORKDAY.INTL(ProjectData[[#This Row],[Start Date]]-1,ProjectData[[#This Row],[Duration]],1)</f>
        <v>44253</v>
      </c>
      <c r="G41" s="5">
        <v>0</v>
      </c>
      <c r="H41" s="6">
        <f>ProjectData[[#This Row],[Days completed]]/ProjectData[[#This Row],[Duration]]</f>
        <v>0</v>
      </c>
      <c r="I41" s="5">
        <v>691000</v>
      </c>
      <c r="J41" s="5">
        <v>0</v>
      </c>
    </row>
  </sheetData>
  <sheetProtection formatCells="0" formatColumns="0" formatRows="0" insertColumns="0" insertRows="0" insertHyperlinks="0" deleteColumns="0" deleteRows="0" sort="0" autoFilter="0" pivotTables="0"/>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14EAEC-F60A-4CCE-AB57-A2A1846942AB}">
  <dimension ref="A3:N7"/>
  <sheetViews>
    <sheetView workbookViewId="0">
      <selection activeCell="O5" sqref="O5"/>
    </sheetView>
  </sheetViews>
  <sheetFormatPr defaultRowHeight="14.5" x14ac:dyDescent="0.35"/>
  <cols>
    <col min="1" max="1" width="10.453125" bestFit="1" customWidth="1"/>
    <col min="4" max="4" width="20.36328125" bestFit="1" customWidth="1"/>
    <col min="5" max="5" width="4" bestFit="1" customWidth="1"/>
    <col min="7" max="7" width="14.36328125" bestFit="1" customWidth="1"/>
    <col min="11" max="11" width="6.81640625" bestFit="1" customWidth="1"/>
    <col min="12" max="12" width="7.453125" bestFit="1" customWidth="1"/>
  </cols>
  <sheetData>
    <row r="3" spans="1:14" x14ac:dyDescent="0.35">
      <c r="A3" t="s">
        <v>34</v>
      </c>
      <c r="B3">
        <f>COUNTIF(Dashboard!H6:H54,"="&amp;0)</f>
        <v>4</v>
      </c>
      <c r="D3" s="7" t="s">
        <v>41</v>
      </c>
      <c r="K3" t="s">
        <v>33</v>
      </c>
      <c r="L3" t="s">
        <v>32</v>
      </c>
      <c r="N3" t="s">
        <v>46</v>
      </c>
    </row>
    <row r="4" spans="1:14" x14ac:dyDescent="0.35">
      <c r="A4" t="s">
        <v>35</v>
      </c>
      <c r="B4">
        <f>COUNTIFS(Dashboard!H6:H54,"&lt;&gt;"&amp;0,Dashboard!H6:H54,"&lt;"&amp;1)</f>
        <v>33</v>
      </c>
      <c r="D4" s="8" t="s">
        <v>39</v>
      </c>
      <c r="E4">
        <v>112</v>
      </c>
      <c r="G4" t="s">
        <v>42</v>
      </c>
      <c r="H4" s="6">
        <f>GETPIVOTDATA("Sum of Days completed",$D$3)/GETPIVOTDATA("Sum of Duration",$D$3)</f>
        <v>0.42105263157894735</v>
      </c>
      <c r="I4" s="6"/>
      <c r="J4" t="s">
        <v>44</v>
      </c>
      <c r="K4" s="11">
        <v>8340291</v>
      </c>
      <c r="L4" s="11">
        <v>19695000</v>
      </c>
      <c r="N4">
        <v>0</v>
      </c>
    </row>
    <row r="5" spans="1:14" x14ac:dyDescent="0.35">
      <c r="A5" t="s">
        <v>36</v>
      </c>
      <c r="B5">
        <f>COUNTIF(Dashboard!H6:H54,"="&amp;1)</f>
        <v>3</v>
      </c>
      <c r="D5" s="8" t="s">
        <v>40</v>
      </c>
      <c r="E5">
        <v>266</v>
      </c>
      <c r="G5" t="s">
        <v>43</v>
      </c>
      <c r="H5" s="6">
        <f>1-H4</f>
        <v>0.57894736842105265</v>
      </c>
      <c r="I5" s="6"/>
      <c r="J5" t="s">
        <v>45</v>
      </c>
      <c r="K5" s="6">
        <f>GETPIVOTDATA("Actual ",$K$3)/GETPIVOTDATA("Budget ",$K$3)</f>
        <v>0.42347250571210965</v>
      </c>
      <c r="L5" s="6">
        <f>1-K5</f>
        <v>0.57652749428789041</v>
      </c>
    </row>
    <row r="6" spans="1:14" x14ac:dyDescent="0.35">
      <c r="A6" t="s">
        <v>37</v>
      </c>
      <c r="B6">
        <f>B3+B4</f>
        <v>37</v>
      </c>
    </row>
    <row r="7" spans="1:14" x14ac:dyDescent="0.35">
      <c r="A7" t="s">
        <v>38</v>
      </c>
      <c r="B7">
        <f>B5+B6</f>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Dashboard</vt:lpstr>
      <vt:lpstr>Data</vt:lpstr>
      <vt:lpstr>Working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chukw</dc:creator>
  <cp:lastModifiedBy>Chukwudi Oguamanam</cp:lastModifiedBy>
  <dcterms:created xsi:type="dcterms:W3CDTF">2022-06-30T17:05:08Z</dcterms:created>
  <dcterms:modified xsi:type="dcterms:W3CDTF">2023-03-22T14:06:30Z</dcterms:modified>
</cp:coreProperties>
</file>